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\04.製造部\03.軸碗\2016年軸碗\"/>
    </mc:Choice>
  </mc:AlternateContent>
  <bookViews>
    <workbookView xWindow="22935" yWindow="-7890" windowWidth="23250" windowHeight="12450" tabRatio="599" firstSheet="1" activeTab="13"/>
  </bookViews>
  <sheets>
    <sheet name="空白表格" sheetId="47" r:id="rId1"/>
    <sheet name="112-12" sheetId="95" r:id="rId2"/>
    <sheet name="113-01" sheetId="88" r:id="rId3"/>
    <sheet name="113-02" sheetId="96" r:id="rId4"/>
    <sheet name="113-03" sheetId="97" r:id="rId5"/>
    <sheet name="113-04" sheetId="98" r:id="rId6"/>
    <sheet name="113-05" sheetId="99" r:id="rId7"/>
    <sheet name="113-06" sheetId="100" r:id="rId8"/>
    <sheet name="113-07" sheetId="101" r:id="rId9"/>
    <sheet name="113-08" sheetId="102" r:id="rId10"/>
    <sheet name="113-09" sheetId="103" r:id="rId11"/>
    <sheet name="113-10" sheetId="104" r:id="rId12"/>
    <sheet name="113-11" sheetId="106" r:id="rId13"/>
    <sheet name="113-12" sheetId="107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07" l="1"/>
  <c r="E4" i="107"/>
  <c r="G10" i="107"/>
  <c r="AI29" i="107"/>
  <c r="AI28" i="107"/>
  <c r="E27" i="107"/>
  <c r="AI26" i="107"/>
  <c r="AI25" i="107"/>
  <c r="L24" i="107"/>
  <c r="M24" i="107" s="1"/>
  <c r="N24" i="107" s="1"/>
  <c r="O24" i="107" s="1"/>
  <c r="P24" i="107" s="1"/>
  <c r="Q24" i="107" s="1"/>
  <c r="R24" i="107" s="1"/>
  <c r="S24" i="107" s="1"/>
  <c r="T24" i="107" s="1"/>
  <c r="U24" i="107" s="1"/>
  <c r="V24" i="107" s="1"/>
  <c r="W24" i="107" s="1"/>
  <c r="X24" i="107" s="1"/>
  <c r="Y24" i="107" s="1"/>
  <c r="Z24" i="107" s="1"/>
  <c r="AA24" i="107" s="1"/>
  <c r="AB24" i="107" s="1"/>
  <c r="AC24" i="107" s="1"/>
  <c r="AD24" i="107" s="1"/>
  <c r="AE24" i="107" s="1"/>
  <c r="AF24" i="107" s="1"/>
  <c r="AG24" i="107" s="1"/>
  <c r="AH24" i="107" s="1"/>
  <c r="H24" i="107"/>
  <c r="I24" i="107" s="1"/>
  <c r="J24" i="107" s="1"/>
  <c r="K24" i="107" s="1"/>
  <c r="F24" i="107"/>
  <c r="G24" i="107" s="1"/>
  <c r="E24" i="107"/>
  <c r="AI23" i="107"/>
  <c r="AI22" i="107"/>
  <c r="AI21" i="107"/>
  <c r="AI20" i="107"/>
  <c r="AI18" i="107"/>
  <c r="AI17" i="107"/>
  <c r="F16" i="107"/>
  <c r="G16" i="107" s="1"/>
  <c r="H16" i="107" s="1"/>
  <c r="I16" i="107" s="1"/>
  <c r="J16" i="107" s="1"/>
  <c r="K16" i="107" s="1"/>
  <c r="L16" i="107" s="1"/>
  <c r="M16" i="107" s="1"/>
  <c r="N16" i="107" s="1"/>
  <c r="O16" i="107" s="1"/>
  <c r="P16" i="107" s="1"/>
  <c r="Q16" i="107" s="1"/>
  <c r="R16" i="107" s="1"/>
  <c r="S16" i="107" s="1"/>
  <c r="T16" i="107" s="1"/>
  <c r="U16" i="107" s="1"/>
  <c r="V16" i="107" s="1"/>
  <c r="W16" i="107" s="1"/>
  <c r="X16" i="107" s="1"/>
  <c r="Y16" i="107" s="1"/>
  <c r="Z16" i="107" s="1"/>
  <c r="AA16" i="107" s="1"/>
  <c r="AB16" i="107" s="1"/>
  <c r="AC16" i="107" s="1"/>
  <c r="AD16" i="107" s="1"/>
  <c r="AE16" i="107" s="1"/>
  <c r="AF16" i="107" s="1"/>
  <c r="AG16" i="107" s="1"/>
  <c r="AH16" i="107" s="1"/>
  <c r="AI15" i="107"/>
  <c r="AI14" i="107"/>
  <c r="AI12" i="107"/>
  <c r="AI11" i="107"/>
  <c r="F10" i="107"/>
  <c r="H10" i="107" s="1"/>
  <c r="I10" i="107" s="1"/>
  <c r="J10" i="107" s="1"/>
  <c r="K10" i="107" s="1"/>
  <c r="L10" i="107" s="1"/>
  <c r="M10" i="107" s="1"/>
  <c r="N10" i="107" s="1"/>
  <c r="O10" i="107" s="1"/>
  <c r="P10" i="107" s="1"/>
  <c r="Q10" i="107" s="1"/>
  <c r="R10" i="107" s="1"/>
  <c r="S10" i="107" s="1"/>
  <c r="T10" i="107" s="1"/>
  <c r="U10" i="107" s="1"/>
  <c r="V10" i="107" s="1"/>
  <c r="W10" i="107" s="1"/>
  <c r="X10" i="107" s="1"/>
  <c r="Y10" i="107" s="1"/>
  <c r="Z10" i="107" s="1"/>
  <c r="AA10" i="107" s="1"/>
  <c r="AB10" i="107" s="1"/>
  <c r="AC10" i="107" s="1"/>
  <c r="AD10" i="107" s="1"/>
  <c r="AE10" i="107" s="1"/>
  <c r="AF10" i="107" s="1"/>
  <c r="AG10" i="107" s="1"/>
  <c r="AH10" i="107" s="1"/>
  <c r="AI9" i="107"/>
  <c r="AI8" i="107"/>
  <c r="F7" i="107"/>
  <c r="G7" i="107" s="1"/>
  <c r="H7" i="107" s="1"/>
  <c r="I7" i="107" s="1"/>
  <c r="J7" i="107" s="1"/>
  <c r="K7" i="107" s="1"/>
  <c r="L7" i="107" s="1"/>
  <c r="M7" i="107" s="1"/>
  <c r="N7" i="107" s="1"/>
  <c r="O7" i="107" s="1"/>
  <c r="P7" i="107" s="1"/>
  <c r="Q7" i="107" s="1"/>
  <c r="R7" i="107" s="1"/>
  <c r="S7" i="107" s="1"/>
  <c r="T7" i="107" s="1"/>
  <c r="U7" i="107" s="1"/>
  <c r="V7" i="107" s="1"/>
  <c r="W7" i="107" s="1"/>
  <c r="X7" i="107" s="1"/>
  <c r="Y7" i="107" s="1"/>
  <c r="Z7" i="107" s="1"/>
  <c r="AA7" i="107" s="1"/>
  <c r="AB7" i="107" s="1"/>
  <c r="AC7" i="107" s="1"/>
  <c r="AD7" i="107" s="1"/>
  <c r="AE7" i="107" s="1"/>
  <c r="AF7" i="107" s="1"/>
  <c r="AG7" i="107" s="1"/>
  <c r="AH7" i="107" s="1"/>
  <c r="AI6" i="107"/>
  <c r="AI5" i="107"/>
  <c r="F4" i="107"/>
  <c r="G4" i="107" s="1"/>
  <c r="H4" i="107" s="1"/>
  <c r="I4" i="107" s="1"/>
  <c r="J4" i="107" s="1"/>
  <c r="K4" i="107" s="1"/>
  <c r="L4" i="107" s="1"/>
  <c r="M4" i="107" s="1"/>
  <c r="N4" i="107" s="1"/>
  <c r="O4" i="107" s="1"/>
  <c r="P4" i="107" s="1"/>
  <c r="Q4" i="107" s="1"/>
  <c r="R4" i="107" s="1"/>
  <c r="S4" i="107" s="1"/>
  <c r="T4" i="107" s="1"/>
  <c r="U4" i="107" s="1"/>
  <c r="V4" i="107" s="1"/>
  <c r="W4" i="107" s="1"/>
  <c r="X4" i="107" s="1"/>
  <c r="Y4" i="107" s="1"/>
  <c r="Z4" i="107" s="1"/>
  <c r="AA4" i="107" s="1"/>
  <c r="AB4" i="107" s="1"/>
  <c r="AC4" i="107" s="1"/>
  <c r="AD4" i="107" s="1"/>
  <c r="AE4" i="107" s="1"/>
  <c r="AF4" i="107" s="1"/>
  <c r="AG4" i="107" s="1"/>
  <c r="AH4" i="107" s="1"/>
  <c r="AI3" i="107"/>
  <c r="AI7" i="107" l="1"/>
  <c r="F13" i="107"/>
  <c r="G13" i="107" s="1"/>
  <c r="H13" i="107" s="1"/>
  <c r="I13" i="107" s="1"/>
  <c r="J13" i="107" s="1"/>
  <c r="K13" i="107" s="1"/>
  <c r="L13" i="107" s="1"/>
  <c r="M13" i="107" s="1"/>
  <c r="N13" i="107" s="1"/>
  <c r="O13" i="107" s="1"/>
  <c r="P13" i="107" s="1"/>
  <c r="Q13" i="107" s="1"/>
  <c r="R13" i="107" s="1"/>
  <c r="S13" i="107" s="1"/>
  <c r="T13" i="107" s="1"/>
  <c r="U13" i="107" s="1"/>
  <c r="V13" i="107" s="1"/>
  <c r="W13" i="107" s="1"/>
  <c r="X13" i="107" s="1"/>
  <c r="Y13" i="107" s="1"/>
  <c r="Z13" i="107" s="1"/>
  <c r="AA13" i="107" s="1"/>
  <c r="AB13" i="107" s="1"/>
  <c r="AC13" i="107" s="1"/>
  <c r="AD13" i="107" s="1"/>
  <c r="AE13" i="107" s="1"/>
  <c r="AF13" i="107" s="1"/>
  <c r="AG13" i="107" s="1"/>
  <c r="AH13" i="107" s="1"/>
  <c r="AI16" i="107"/>
  <c r="F27" i="107"/>
  <c r="G27" i="107" s="1"/>
  <c r="H27" i="107" s="1"/>
  <c r="I27" i="107" s="1"/>
  <c r="J27" i="107" s="1"/>
  <c r="K27" i="107" s="1"/>
  <c r="L27" i="107" s="1"/>
  <c r="M27" i="107" s="1"/>
  <c r="N27" i="107" s="1"/>
  <c r="O27" i="107" s="1"/>
  <c r="P27" i="107" s="1"/>
  <c r="Q27" i="107" s="1"/>
  <c r="R27" i="107" s="1"/>
  <c r="S27" i="107" s="1"/>
  <c r="T27" i="107" s="1"/>
  <c r="U27" i="107" s="1"/>
  <c r="V27" i="107" s="1"/>
  <c r="W27" i="107" s="1"/>
  <c r="X27" i="107" s="1"/>
  <c r="Y27" i="107" s="1"/>
  <c r="Z27" i="107" s="1"/>
  <c r="AA27" i="107" s="1"/>
  <c r="AB27" i="107" s="1"/>
  <c r="AC27" i="107" s="1"/>
  <c r="AD27" i="107" s="1"/>
  <c r="AE27" i="107" s="1"/>
  <c r="AF27" i="107" s="1"/>
  <c r="AG27" i="107" s="1"/>
  <c r="AH27" i="107" s="1"/>
  <c r="AI27" i="107"/>
  <c r="AI4" i="107"/>
  <c r="F19" i="107"/>
  <c r="G19" i="107" s="1"/>
  <c r="H19" i="107" s="1"/>
  <c r="I19" i="107" s="1"/>
  <c r="J19" i="107" s="1"/>
  <c r="K19" i="107" s="1"/>
  <c r="L19" i="107" s="1"/>
  <c r="M19" i="107" s="1"/>
  <c r="N19" i="107" s="1"/>
  <c r="O19" i="107" s="1"/>
  <c r="P19" i="107" s="1"/>
  <c r="Q19" i="107" s="1"/>
  <c r="R19" i="107" s="1"/>
  <c r="S19" i="107" s="1"/>
  <c r="T19" i="107" s="1"/>
  <c r="U19" i="107" s="1"/>
  <c r="V19" i="107" s="1"/>
  <c r="W19" i="107" s="1"/>
  <c r="X19" i="107" s="1"/>
  <c r="Y19" i="107" s="1"/>
  <c r="Z19" i="107" s="1"/>
  <c r="AA19" i="107" s="1"/>
  <c r="AB19" i="107" s="1"/>
  <c r="AC19" i="107" s="1"/>
  <c r="AD19" i="107" s="1"/>
  <c r="AE19" i="107" s="1"/>
  <c r="AF19" i="107" s="1"/>
  <c r="AG19" i="107" s="1"/>
  <c r="AH19" i="107" s="1"/>
  <c r="AI24" i="107"/>
  <c r="AI10" i="107"/>
  <c r="AD14" i="106"/>
  <c r="AG3" i="106"/>
  <c r="AI19" i="107" l="1"/>
  <c r="AI13" i="107"/>
  <c r="P8" i="106"/>
  <c r="AI8" i="106" s="1"/>
  <c r="I9" i="106"/>
  <c r="I14" i="106"/>
  <c r="AI29" i="106"/>
  <c r="AI28" i="106"/>
  <c r="E27" i="106"/>
  <c r="F27" i="106"/>
  <c r="G27" i="106" s="1"/>
  <c r="H27" i="106"/>
  <c r="I27" i="106" s="1"/>
  <c r="J27" i="106" s="1"/>
  <c r="K27" i="106" s="1"/>
  <c r="L27" i="106" s="1"/>
  <c r="M27" i="106" s="1"/>
  <c r="N27" i="106" s="1"/>
  <c r="O27" i="106" s="1"/>
  <c r="P27" i="106" s="1"/>
  <c r="Q27" i="106" s="1"/>
  <c r="R27" i="106" s="1"/>
  <c r="S27" i="106" s="1"/>
  <c r="T27" i="106" s="1"/>
  <c r="U27" i="106" s="1"/>
  <c r="V27" i="106" s="1"/>
  <c r="W27" i="106" s="1"/>
  <c r="X27" i="106" s="1"/>
  <c r="Y27" i="106" s="1"/>
  <c r="Z27" i="106" s="1"/>
  <c r="AA27" i="106" s="1"/>
  <c r="AB27" i="106" s="1"/>
  <c r="AC27" i="106" s="1"/>
  <c r="AD27" i="106" s="1"/>
  <c r="AE27" i="106" s="1"/>
  <c r="AF27" i="106" s="1"/>
  <c r="AG27" i="106" s="1"/>
  <c r="AH27" i="106" s="1"/>
  <c r="AI26" i="106"/>
  <c r="AI25" i="106"/>
  <c r="E24" i="106"/>
  <c r="F24" i="106" s="1"/>
  <c r="AI23" i="106"/>
  <c r="AI22" i="106"/>
  <c r="AI21" i="106"/>
  <c r="AI20" i="106"/>
  <c r="E19" i="106"/>
  <c r="F19" i="106"/>
  <c r="AI18" i="106"/>
  <c r="AI17" i="106"/>
  <c r="E16" i="106"/>
  <c r="F16" i="106"/>
  <c r="G16" i="106" s="1"/>
  <c r="H16" i="106" s="1"/>
  <c r="I16" i="106" s="1"/>
  <c r="J16" i="106" s="1"/>
  <c r="K16" i="106" s="1"/>
  <c r="L16" i="106" s="1"/>
  <c r="M16" i="106" s="1"/>
  <c r="N16" i="106" s="1"/>
  <c r="O16" i="106" s="1"/>
  <c r="P16" i="106" s="1"/>
  <c r="Q16" i="106" s="1"/>
  <c r="R16" i="106" s="1"/>
  <c r="S16" i="106" s="1"/>
  <c r="T16" i="106" s="1"/>
  <c r="U16" i="106" s="1"/>
  <c r="V16" i="106" s="1"/>
  <c r="W16" i="106" s="1"/>
  <c r="X16" i="106" s="1"/>
  <c r="Y16" i="106" s="1"/>
  <c r="Z16" i="106" s="1"/>
  <c r="AA16" i="106" s="1"/>
  <c r="AB16" i="106" s="1"/>
  <c r="AC16" i="106" s="1"/>
  <c r="AD16" i="106" s="1"/>
  <c r="AE16" i="106" s="1"/>
  <c r="AF16" i="106" s="1"/>
  <c r="AG16" i="106" s="1"/>
  <c r="AH16" i="106" s="1"/>
  <c r="AI15" i="106"/>
  <c r="AI14" i="106"/>
  <c r="E13" i="106"/>
  <c r="AI12" i="106"/>
  <c r="AI11" i="106"/>
  <c r="F10" i="106"/>
  <c r="G10" i="106" s="1"/>
  <c r="H10" i="106" s="1"/>
  <c r="I10" i="106" s="1"/>
  <c r="J10" i="106" s="1"/>
  <c r="K10" i="106" s="1"/>
  <c r="L10" i="106" s="1"/>
  <c r="M10" i="106" s="1"/>
  <c r="N10" i="106" s="1"/>
  <c r="O10" i="106" s="1"/>
  <c r="P10" i="106" s="1"/>
  <c r="Q10" i="106" s="1"/>
  <c r="R10" i="106" s="1"/>
  <c r="S10" i="106" s="1"/>
  <c r="T10" i="106" s="1"/>
  <c r="U10" i="106" s="1"/>
  <c r="V10" i="106" s="1"/>
  <c r="W10" i="106" s="1"/>
  <c r="X10" i="106" s="1"/>
  <c r="Y10" i="106" s="1"/>
  <c r="Z10" i="106" s="1"/>
  <c r="AA10" i="106" s="1"/>
  <c r="AB10" i="106" s="1"/>
  <c r="AC10" i="106" s="1"/>
  <c r="AD10" i="106" s="1"/>
  <c r="AE10" i="106" s="1"/>
  <c r="AF10" i="106" s="1"/>
  <c r="AG10" i="106" s="1"/>
  <c r="AH10" i="106" s="1"/>
  <c r="E10" i="106"/>
  <c r="AI9" i="106"/>
  <c r="E7" i="106"/>
  <c r="F7" i="106" s="1"/>
  <c r="G7" i="106" s="1"/>
  <c r="H7" i="106" s="1"/>
  <c r="I7" i="106" s="1"/>
  <c r="J7" i="106" s="1"/>
  <c r="K7" i="106" s="1"/>
  <c r="L7" i="106" s="1"/>
  <c r="M7" i="106" s="1"/>
  <c r="N7" i="106" s="1"/>
  <c r="O7" i="106" s="1"/>
  <c r="P7" i="106" s="1"/>
  <c r="Q7" i="106" s="1"/>
  <c r="R7" i="106" s="1"/>
  <c r="S7" i="106" s="1"/>
  <c r="T7" i="106" s="1"/>
  <c r="U7" i="106" s="1"/>
  <c r="V7" i="106" s="1"/>
  <c r="W7" i="106" s="1"/>
  <c r="X7" i="106" s="1"/>
  <c r="Y7" i="106" s="1"/>
  <c r="Z7" i="106" s="1"/>
  <c r="AA7" i="106" s="1"/>
  <c r="AB7" i="106" s="1"/>
  <c r="AC7" i="106" s="1"/>
  <c r="AD7" i="106" s="1"/>
  <c r="AE7" i="106" s="1"/>
  <c r="AF7" i="106" s="1"/>
  <c r="AG7" i="106" s="1"/>
  <c r="AH7" i="106" s="1"/>
  <c r="AI6" i="106"/>
  <c r="AI5" i="106"/>
  <c r="E4" i="106"/>
  <c r="F4" i="106" s="1"/>
  <c r="G4" i="106" s="1"/>
  <c r="H4" i="106"/>
  <c r="I4" i="106" s="1"/>
  <c r="J4" i="106" s="1"/>
  <c r="K4" i="106" s="1"/>
  <c r="L4" i="106" s="1"/>
  <c r="M4" i="106" s="1"/>
  <c r="N4" i="106" s="1"/>
  <c r="O4" i="106" s="1"/>
  <c r="P4" i="106" s="1"/>
  <c r="Q4" i="106" s="1"/>
  <c r="R4" i="106" s="1"/>
  <c r="S4" i="106" s="1"/>
  <c r="T4" i="106" s="1"/>
  <c r="U4" i="106" s="1"/>
  <c r="V4" i="106" s="1"/>
  <c r="W4" i="106" s="1"/>
  <c r="X4" i="106" s="1"/>
  <c r="Y4" i="106" s="1"/>
  <c r="Z4" i="106" s="1"/>
  <c r="AA4" i="106" s="1"/>
  <c r="AB4" i="106" s="1"/>
  <c r="AC4" i="106" s="1"/>
  <c r="AD4" i="106" s="1"/>
  <c r="AE4" i="106" s="1"/>
  <c r="AF4" i="106" s="1"/>
  <c r="AG4" i="106" s="1"/>
  <c r="AH4" i="106" s="1"/>
  <c r="AI3" i="106"/>
  <c r="AJ17" i="104"/>
  <c r="AG14" i="104"/>
  <c r="Z14" i="104"/>
  <c r="U9" i="104"/>
  <c r="U3" i="104"/>
  <c r="D10" i="104"/>
  <c r="E10" i="104" s="1"/>
  <c r="F10" i="104" s="1"/>
  <c r="G10" i="104" s="1"/>
  <c r="H10" i="104" s="1"/>
  <c r="I10" i="104" s="1"/>
  <c r="J10" i="104" s="1"/>
  <c r="K10" i="104" s="1"/>
  <c r="L10" i="104" s="1"/>
  <c r="M10" i="104" s="1"/>
  <c r="N10" i="104" s="1"/>
  <c r="O10" i="104" s="1"/>
  <c r="P10" i="104" s="1"/>
  <c r="Q10" i="104" s="1"/>
  <c r="R10" i="104" s="1"/>
  <c r="S10" i="104" s="1"/>
  <c r="T10" i="104" s="1"/>
  <c r="U10" i="104" s="1"/>
  <c r="V10" i="104" s="1"/>
  <c r="W10" i="104" s="1"/>
  <c r="X10" i="104" s="1"/>
  <c r="Y10" i="104" s="1"/>
  <c r="Z10" i="104" s="1"/>
  <c r="AA10" i="104" s="1"/>
  <c r="AB10" i="104" s="1"/>
  <c r="AC10" i="104" s="1"/>
  <c r="AD10" i="104" s="1"/>
  <c r="AE10" i="104" s="1"/>
  <c r="AF10" i="104" s="1"/>
  <c r="AG10" i="104" s="1"/>
  <c r="D19" i="104"/>
  <c r="L14" i="104"/>
  <c r="AJ14" i="104"/>
  <c r="L8" i="104"/>
  <c r="E19" i="104"/>
  <c r="F19" i="104" s="1"/>
  <c r="G19" i="104" s="1"/>
  <c r="H19" i="104" s="1"/>
  <c r="I19" i="104" s="1"/>
  <c r="J19" i="104" s="1"/>
  <c r="K19" i="104" s="1"/>
  <c r="L19" i="104" s="1"/>
  <c r="M19" i="104" s="1"/>
  <c r="N19" i="104" s="1"/>
  <c r="O19" i="104" s="1"/>
  <c r="P19" i="104" s="1"/>
  <c r="Q19" i="104" s="1"/>
  <c r="R19" i="104" s="1"/>
  <c r="S19" i="104" s="1"/>
  <c r="T19" i="104" s="1"/>
  <c r="U19" i="104" s="1"/>
  <c r="V19" i="104" s="1"/>
  <c r="W19" i="104" s="1"/>
  <c r="X19" i="104" s="1"/>
  <c r="Y19" i="104" s="1"/>
  <c r="Z19" i="104" s="1"/>
  <c r="AA19" i="104" s="1"/>
  <c r="AB19" i="104" s="1"/>
  <c r="AC19" i="104" s="1"/>
  <c r="AD19" i="104" s="1"/>
  <c r="AE19" i="104" s="1"/>
  <c r="AF19" i="104" s="1"/>
  <c r="AG19" i="104" s="1"/>
  <c r="AH19" i="104" s="1"/>
  <c r="AI19" i="104" s="1"/>
  <c r="E13" i="104"/>
  <c r="F13" i="104" s="1"/>
  <c r="G13" i="104" s="1"/>
  <c r="H13" i="104" s="1"/>
  <c r="I13" i="104" s="1"/>
  <c r="J13" i="104" s="1"/>
  <c r="K13" i="104" s="1"/>
  <c r="L13" i="104" s="1"/>
  <c r="M13" i="104" s="1"/>
  <c r="N13" i="104" s="1"/>
  <c r="O13" i="104" s="1"/>
  <c r="P13" i="104" s="1"/>
  <c r="Q13" i="104" s="1"/>
  <c r="R13" i="104" s="1"/>
  <c r="S13" i="104" s="1"/>
  <c r="T13" i="104"/>
  <c r="U13" i="104" s="1"/>
  <c r="V13" i="104" s="1"/>
  <c r="W13" i="104" s="1"/>
  <c r="X13" i="104" s="1"/>
  <c r="Y13" i="104" s="1"/>
  <c r="Z13" i="104" s="1"/>
  <c r="AA13" i="104" s="1"/>
  <c r="AB13" i="104"/>
  <c r="AC13" i="104" s="1"/>
  <c r="AD13" i="104" s="1"/>
  <c r="E7" i="104"/>
  <c r="F7" i="104" s="1"/>
  <c r="G7" i="104" s="1"/>
  <c r="H7" i="104" s="1"/>
  <c r="I7" i="104" s="1"/>
  <c r="J7" i="104" s="1"/>
  <c r="K7" i="104" s="1"/>
  <c r="L7" i="104" s="1"/>
  <c r="M7" i="104" s="1"/>
  <c r="N7" i="104" s="1"/>
  <c r="O7" i="104" s="1"/>
  <c r="P7" i="104" s="1"/>
  <c r="Q7" i="104" s="1"/>
  <c r="R7" i="104" s="1"/>
  <c r="S7" i="104" s="1"/>
  <c r="T7" i="104" s="1"/>
  <c r="U7" i="104" s="1"/>
  <c r="V7" i="104" s="1"/>
  <c r="W7" i="104" s="1"/>
  <c r="X7" i="104" s="1"/>
  <c r="Y7" i="104" s="1"/>
  <c r="Z7" i="104" s="1"/>
  <c r="AA7" i="104" s="1"/>
  <c r="AB7" i="104" s="1"/>
  <c r="AC7" i="104" s="1"/>
  <c r="AD7" i="104" s="1"/>
  <c r="AE7" i="104" s="1"/>
  <c r="AF7" i="104" s="1"/>
  <c r="AG7" i="104" s="1"/>
  <c r="AH7" i="104" s="1"/>
  <c r="AI7" i="104" s="1"/>
  <c r="E16" i="104"/>
  <c r="F16" i="104" s="1"/>
  <c r="G16" i="104" s="1"/>
  <c r="H16" i="104" s="1"/>
  <c r="I16" i="104" s="1"/>
  <c r="J16" i="104" s="1"/>
  <c r="K16" i="104"/>
  <c r="L16" i="104" s="1"/>
  <c r="M16" i="104" s="1"/>
  <c r="N16" i="104" s="1"/>
  <c r="O16" i="104" s="1"/>
  <c r="P16" i="104" s="1"/>
  <c r="Q16" i="104" s="1"/>
  <c r="R16" i="104" s="1"/>
  <c r="S16" i="104"/>
  <c r="T16" i="104" s="1"/>
  <c r="U16" i="104" s="1"/>
  <c r="V16" i="104" s="1"/>
  <c r="W16" i="104" s="1"/>
  <c r="X16" i="104" s="1"/>
  <c r="Y16" i="104" s="1"/>
  <c r="Z16" i="104" s="1"/>
  <c r="AA16" i="104" s="1"/>
  <c r="AB16" i="104" s="1"/>
  <c r="AC16" i="104" s="1"/>
  <c r="E4" i="104"/>
  <c r="F4" i="104" s="1"/>
  <c r="G4" i="104" s="1"/>
  <c r="H4" i="104" s="1"/>
  <c r="I4" i="104" s="1"/>
  <c r="J4" i="104" s="1"/>
  <c r="K4" i="104" s="1"/>
  <c r="L4" i="104" s="1"/>
  <c r="M4" i="104" s="1"/>
  <c r="N4" i="104" s="1"/>
  <c r="O4" i="104" s="1"/>
  <c r="P4" i="104" s="1"/>
  <c r="Q4" i="104" s="1"/>
  <c r="R4" i="104" s="1"/>
  <c r="S4" i="104" s="1"/>
  <c r="T4" i="104" s="1"/>
  <c r="U4" i="104" s="1"/>
  <c r="V4" i="104" s="1"/>
  <c r="W4" i="104" s="1"/>
  <c r="X4" i="104" s="1"/>
  <c r="Y4" i="104" s="1"/>
  <c r="Z4" i="104" s="1"/>
  <c r="AA4" i="104" s="1"/>
  <c r="AB4" i="104" s="1"/>
  <c r="AC4" i="104" s="1"/>
  <c r="AD4" i="104" s="1"/>
  <c r="AE4" i="104" s="1"/>
  <c r="AF4" i="104" s="1"/>
  <c r="AG4" i="104" s="1"/>
  <c r="AH4" i="104" s="1"/>
  <c r="AJ29" i="104"/>
  <c r="AJ28" i="104"/>
  <c r="E27" i="104"/>
  <c r="F27" i="104" s="1"/>
  <c r="AJ26" i="104"/>
  <c r="AJ25" i="104"/>
  <c r="E24" i="104"/>
  <c r="F24" i="104"/>
  <c r="G24" i="104" s="1"/>
  <c r="H24" i="104" s="1"/>
  <c r="I24" i="104" s="1"/>
  <c r="J24" i="104" s="1"/>
  <c r="K24" i="104" s="1"/>
  <c r="L24" i="104" s="1"/>
  <c r="M24" i="104" s="1"/>
  <c r="N24" i="104" s="1"/>
  <c r="O24" i="104" s="1"/>
  <c r="P24" i="104" s="1"/>
  <c r="Q24" i="104" s="1"/>
  <c r="R24" i="104" s="1"/>
  <c r="S24" i="104" s="1"/>
  <c r="T24" i="104" s="1"/>
  <c r="U24" i="104" s="1"/>
  <c r="V24" i="104"/>
  <c r="W24" i="104" s="1"/>
  <c r="X24" i="104" s="1"/>
  <c r="Y24" i="104" s="1"/>
  <c r="Z24" i="104" s="1"/>
  <c r="AA24" i="104" s="1"/>
  <c r="AB24" i="104" s="1"/>
  <c r="AC24" i="104" s="1"/>
  <c r="AD24" i="104" s="1"/>
  <c r="AE24" i="104" s="1"/>
  <c r="AF24" i="104" s="1"/>
  <c r="AG24" i="104" s="1"/>
  <c r="AH24" i="104" s="1"/>
  <c r="AJ23" i="104"/>
  <c r="AJ22" i="104"/>
  <c r="AJ21" i="104"/>
  <c r="AJ20" i="104"/>
  <c r="AJ18" i="104"/>
  <c r="AJ15" i="104"/>
  <c r="AJ12" i="104"/>
  <c r="AJ11" i="104"/>
  <c r="AJ9" i="104"/>
  <c r="AJ8" i="104"/>
  <c r="AJ6" i="104"/>
  <c r="AJ5" i="104"/>
  <c r="AJ3" i="104"/>
  <c r="V14" i="103"/>
  <c r="V8" i="103"/>
  <c r="N9" i="103"/>
  <c r="V9" i="103"/>
  <c r="E4" i="103"/>
  <c r="AI29" i="47"/>
  <c r="AI28" i="47"/>
  <c r="E27" i="47"/>
  <c r="F27" i="47" s="1"/>
  <c r="AI26" i="47"/>
  <c r="AI25" i="47"/>
  <c r="E24" i="47"/>
  <c r="F24" i="47" s="1"/>
  <c r="AI23" i="47"/>
  <c r="AI22" i="47"/>
  <c r="AI21" i="47"/>
  <c r="AI20" i="47"/>
  <c r="E19" i="47"/>
  <c r="F19" i="47" s="1"/>
  <c r="AI18" i="47"/>
  <c r="AI17" i="47"/>
  <c r="E16" i="47"/>
  <c r="F16" i="47" s="1"/>
  <c r="G16" i="47" s="1"/>
  <c r="H16" i="47" s="1"/>
  <c r="I16" i="47" s="1"/>
  <c r="J16" i="47" s="1"/>
  <c r="K16" i="47" s="1"/>
  <c r="L16" i="47" s="1"/>
  <c r="M16" i="47" s="1"/>
  <c r="N16" i="47" s="1"/>
  <c r="O16" i="47" s="1"/>
  <c r="P16" i="47" s="1"/>
  <c r="Q16" i="47" s="1"/>
  <c r="R16" i="47" s="1"/>
  <c r="S16" i="47" s="1"/>
  <c r="T16" i="47" s="1"/>
  <c r="U16" i="47" s="1"/>
  <c r="V16" i="47" s="1"/>
  <c r="W16" i="47" s="1"/>
  <c r="X16" i="47" s="1"/>
  <c r="Y16" i="47" s="1"/>
  <c r="Z16" i="47" s="1"/>
  <c r="AA16" i="47" s="1"/>
  <c r="AB16" i="47" s="1"/>
  <c r="AC16" i="47" s="1"/>
  <c r="AI15" i="47"/>
  <c r="AI14" i="47"/>
  <c r="E13" i="47"/>
  <c r="F13" i="47" s="1"/>
  <c r="AI12" i="47"/>
  <c r="AI11" i="47"/>
  <c r="E10" i="47"/>
  <c r="AI9" i="47"/>
  <c r="AI8" i="47"/>
  <c r="E7" i="47"/>
  <c r="F7" i="47" s="1"/>
  <c r="AI6" i="47"/>
  <c r="AI5" i="47"/>
  <c r="E4" i="47"/>
  <c r="F4" i="47" s="1"/>
  <c r="AI3" i="47"/>
  <c r="AI5" i="103"/>
  <c r="AI6" i="103"/>
  <c r="AI8" i="103"/>
  <c r="AI9" i="103"/>
  <c r="AI11" i="103"/>
  <c r="AI12" i="103"/>
  <c r="AI14" i="103"/>
  <c r="AI15" i="103"/>
  <c r="AI17" i="103"/>
  <c r="AI18" i="103"/>
  <c r="AI20" i="103"/>
  <c r="AI21" i="103"/>
  <c r="AI22" i="103"/>
  <c r="AI23" i="103"/>
  <c r="AI25" i="103"/>
  <c r="AI26" i="103"/>
  <c r="AI28" i="103"/>
  <c r="AI29" i="103"/>
  <c r="E19" i="103"/>
  <c r="F19" i="103" s="1"/>
  <c r="G19" i="103" s="1"/>
  <c r="H19" i="103" s="1"/>
  <c r="I19" i="103" s="1"/>
  <c r="J19" i="103" s="1"/>
  <c r="K19" i="103"/>
  <c r="L19" i="103" s="1"/>
  <c r="M19" i="103" s="1"/>
  <c r="N19" i="103" s="1"/>
  <c r="O19" i="103" s="1"/>
  <c r="P19" i="103" s="1"/>
  <c r="Q19" i="103" s="1"/>
  <c r="R19" i="103" s="1"/>
  <c r="S19" i="103" s="1"/>
  <c r="T19" i="103" s="1"/>
  <c r="U19" i="103" s="1"/>
  <c r="V19" i="103" s="1"/>
  <c r="W19" i="103" s="1"/>
  <c r="E16" i="103"/>
  <c r="F16" i="103" s="1"/>
  <c r="G16" i="103" s="1"/>
  <c r="H16" i="103" s="1"/>
  <c r="I16" i="103" s="1"/>
  <c r="J16" i="103" s="1"/>
  <c r="K16" i="103" s="1"/>
  <c r="L16" i="103" s="1"/>
  <c r="M16" i="103" s="1"/>
  <c r="N16" i="103" s="1"/>
  <c r="O16" i="103" s="1"/>
  <c r="P16" i="103" s="1"/>
  <c r="Q16" i="103" s="1"/>
  <c r="R16" i="103" s="1"/>
  <c r="S16" i="103" s="1"/>
  <c r="T16" i="103" s="1"/>
  <c r="U16" i="103" s="1"/>
  <c r="V16" i="103" s="1"/>
  <c r="W16" i="103" s="1"/>
  <c r="X16" i="103" s="1"/>
  <c r="Y16" i="103" s="1"/>
  <c r="Z16" i="103" s="1"/>
  <c r="AA16" i="103" s="1"/>
  <c r="AB16" i="103" s="1"/>
  <c r="AD16" i="103"/>
  <c r="AE16" i="103" s="1"/>
  <c r="AF16" i="103" s="1"/>
  <c r="AG16" i="103"/>
  <c r="AH16" i="103" s="1"/>
  <c r="E13" i="103"/>
  <c r="F13" i="103" s="1"/>
  <c r="G13" i="103" s="1"/>
  <c r="H13" i="103" s="1"/>
  <c r="I13" i="103" s="1"/>
  <c r="J13" i="103" s="1"/>
  <c r="K13" i="103" s="1"/>
  <c r="L13" i="103" s="1"/>
  <c r="M13" i="103" s="1"/>
  <c r="N13" i="103" s="1"/>
  <c r="O13" i="103" s="1"/>
  <c r="P13" i="103" s="1"/>
  <c r="Q13" i="103" s="1"/>
  <c r="R13" i="103" s="1"/>
  <c r="S13" i="103"/>
  <c r="T13" i="103" s="1"/>
  <c r="U13" i="103" s="1"/>
  <c r="V13" i="103" s="1"/>
  <c r="W13" i="103" s="1"/>
  <c r="X13" i="103" s="1"/>
  <c r="Y13" i="103" s="1"/>
  <c r="Z13" i="103" s="1"/>
  <c r="AA13" i="103"/>
  <c r="AB13" i="103" s="1"/>
  <c r="AC13" i="103" s="1"/>
  <c r="AD13" i="103" s="1"/>
  <c r="AE13" i="103" s="1"/>
  <c r="AF13" i="103" s="1"/>
  <c r="AG13" i="103" s="1"/>
  <c r="AH13" i="103" s="1"/>
  <c r="E10" i="103"/>
  <c r="F10" i="103" s="1"/>
  <c r="G10" i="103" s="1"/>
  <c r="H10" i="103" s="1"/>
  <c r="I10" i="103" s="1"/>
  <c r="J10" i="103" s="1"/>
  <c r="K10" i="103" s="1"/>
  <c r="L10" i="103" s="1"/>
  <c r="M10" i="103" s="1"/>
  <c r="N10" i="103" s="1"/>
  <c r="O10" i="103" s="1"/>
  <c r="P10" i="103" s="1"/>
  <c r="Q10" i="103" s="1"/>
  <c r="R10" i="103" s="1"/>
  <c r="S10" i="103" s="1"/>
  <c r="T10" i="103" s="1"/>
  <c r="U10" i="103" s="1"/>
  <c r="V10" i="103" s="1"/>
  <c r="W10" i="103" s="1"/>
  <c r="X10" i="103" s="1"/>
  <c r="Y10" i="103" s="1"/>
  <c r="Z10" i="103" s="1"/>
  <c r="AA10" i="103" s="1"/>
  <c r="AB10" i="103" s="1"/>
  <c r="AC10" i="103" s="1"/>
  <c r="AD10" i="103" s="1"/>
  <c r="E27" i="103"/>
  <c r="E24" i="103"/>
  <c r="E7" i="103"/>
  <c r="F7" i="103" s="1"/>
  <c r="G7" i="103" s="1"/>
  <c r="H7" i="103" s="1"/>
  <c r="I7" i="103" s="1"/>
  <c r="J7" i="103" s="1"/>
  <c r="K7" i="103" s="1"/>
  <c r="L7" i="103" s="1"/>
  <c r="M7" i="103" s="1"/>
  <c r="N7" i="103" s="1"/>
  <c r="O7" i="103" s="1"/>
  <c r="P7" i="103" s="1"/>
  <c r="Q7" i="103" s="1"/>
  <c r="R7" i="103" s="1"/>
  <c r="S7" i="103" s="1"/>
  <c r="T7" i="103" s="1"/>
  <c r="U7" i="103" s="1"/>
  <c r="V7" i="103" s="1"/>
  <c r="W7" i="103" s="1"/>
  <c r="AI3" i="103"/>
  <c r="AH5" i="102"/>
  <c r="F4" i="103"/>
  <c r="G4" i="103" s="1"/>
  <c r="H4" i="103" s="1"/>
  <c r="I4" i="103" s="1"/>
  <c r="J4" i="103" s="1"/>
  <c r="K4" i="103" s="1"/>
  <c r="L4" i="103" s="1"/>
  <c r="M4" i="103" s="1"/>
  <c r="N4" i="103" s="1"/>
  <c r="O4" i="103" s="1"/>
  <c r="P4" i="103" s="1"/>
  <c r="Q4" i="103" s="1"/>
  <c r="R4" i="103" s="1"/>
  <c r="S4" i="103" s="1"/>
  <c r="T4" i="103" s="1"/>
  <c r="U4" i="103"/>
  <c r="V4" i="103" s="1"/>
  <c r="W4" i="103" s="1"/>
  <c r="X4" i="103" s="1"/>
  <c r="Y4" i="103" s="1"/>
  <c r="Z4" i="103" s="1"/>
  <c r="AA4" i="103" s="1"/>
  <c r="AB4" i="103" s="1"/>
  <c r="AC4" i="103" s="1"/>
  <c r="AD16" i="47"/>
  <c r="AE16" i="47" s="1"/>
  <c r="AF16" i="47" s="1"/>
  <c r="AG16" i="47" s="1"/>
  <c r="AH16" i="47" s="1"/>
  <c r="G7" i="47"/>
  <c r="H7" i="47" s="1"/>
  <c r="I7" i="47"/>
  <c r="J7" i="47" s="1"/>
  <c r="K7" i="47" s="1"/>
  <c r="L7" i="47" s="1"/>
  <c r="M7" i="47" s="1"/>
  <c r="N7" i="47" s="1"/>
  <c r="O7" i="47" s="1"/>
  <c r="P7" i="47" s="1"/>
  <c r="Q7" i="47" s="1"/>
  <c r="R7" i="47" s="1"/>
  <c r="S7" i="47" s="1"/>
  <c r="T7" i="47" s="1"/>
  <c r="U7" i="47" s="1"/>
  <c r="V7" i="47" s="1"/>
  <c r="W7" i="47" s="1"/>
  <c r="X7" i="47" s="1"/>
  <c r="Y7" i="47" s="1"/>
  <c r="Z7" i="47" s="1"/>
  <c r="AA7" i="47" s="1"/>
  <c r="AB7" i="47" s="1"/>
  <c r="AC7" i="47" s="1"/>
  <c r="AD7" i="47" s="1"/>
  <c r="AE7" i="47" s="1"/>
  <c r="AF7" i="47" s="1"/>
  <c r="AG7" i="47" s="1"/>
  <c r="AH7" i="47" s="1"/>
  <c r="F10" i="47"/>
  <c r="G10" i="47" s="1"/>
  <c r="H10" i="47" s="1"/>
  <c r="I10" i="47" s="1"/>
  <c r="J10" i="47" s="1"/>
  <c r="K10" i="47" s="1"/>
  <c r="L10" i="47" s="1"/>
  <c r="M10" i="47" s="1"/>
  <c r="N10" i="47" s="1"/>
  <c r="O10" i="47" s="1"/>
  <c r="P10" i="47" s="1"/>
  <c r="Q10" i="47" s="1"/>
  <c r="R10" i="47" s="1"/>
  <c r="S10" i="47" s="1"/>
  <c r="T10" i="47" s="1"/>
  <c r="U10" i="47" s="1"/>
  <c r="V10" i="47" s="1"/>
  <c r="W10" i="47" s="1"/>
  <c r="X10" i="47" s="1"/>
  <c r="Y10" i="47" s="1"/>
  <c r="Z10" i="47" s="1"/>
  <c r="AA10" i="47" s="1"/>
  <c r="AB10" i="47" s="1"/>
  <c r="AC10" i="47" s="1"/>
  <c r="AD10" i="47" s="1"/>
  <c r="AE10" i="47" s="1"/>
  <c r="AF10" i="47" s="1"/>
  <c r="AG10" i="47" s="1"/>
  <c r="AH10" i="47" s="1"/>
  <c r="G13" i="47"/>
  <c r="H13" i="47"/>
  <c r="I13" i="47"/>
  <c r="J13" i="47"/>
  <c r="K13" i="47" s="1"/>
  <c r="L13" i="47"/>
  <c r="M13" i="47" s="1"/>
  <c r="N13" i="47" s="1"/>
  <c r="O13" i="47" s="1"/>
  <c r="P13" i="47" s="1"/>
  <c r="Q13" i="47" s="1"/>
  <c r="R13" i="47" s="1"/>
  <c r="S13" i="47" s="1"/>
  <c r="T13" i="47"/>
  <c r="U13" i="47" s="1"/>
  <c r="V13" i="47" s="1"/>
  <c r="W13" i="47" s="1"/>
  <c r="X13" i="47" s="1"/>
  <c r="Y13" i="47" s="1"/>
  <c r="Z13" i="47" s="1"/>
  <c r="AA13" i="47" s="1"/>
  <c r="AB13" i="47" s="1"/>
  <c r="AC13" i="47" s="1"/>
  <c r="AD13" i="47" s="1"/>
  <c r="AE13" i="47" s="1"/>
  <c r="AF13" i="47" s="1"/>
  <c r="AG13" i="47" s="1"/>
  <c r="AH13" i="47" s="1"/>
  <c r="F24" i="103"/>
  <c r="G24" i="103"/>
  <c r="H24" i="103"/>
  <c r="I24" i="103" s="1"/>
  <c r="J24" i="103" s="1"/>
  <c r="K24" i="103" s="1"/>
  <c r="L24" i="103" s="1"/>
  <c r="M24" i="103" s="1"/>
  <c r="N24" i="103" s="1"/>
  <c r="O24" i="103" s="1"/>
  <c r="P24" i="103" s="1"/>
  <c r="Q24" i="103" s="1"/>
  <c r="R24" i="103" s="1"/>
  <c r="S24" i="103" s="1"/>
  <c r="T24" i="103" s="1"/>
  <c r="U24" i="103" s="1"/>
  <c r="V24" i="103" s="1"/>
  <c r="W24" i="103" s="1"/>
  <c r="X24" i="103" s="1"/>
  <c r="Y24" i="103" s="1"/>
  <c r="Z24" i="103" s="1"/>
  <c r="AA24" i="103" s="1"/>
  <c r="AB24" i="103" s="1"/>
  <c r="AC24" i="103" s="1"/>
  <c r="AD24" i="103" s="1"/>
  <c r="AE24" i="103" s="1"/>
  <c r="AF24" i="103" s="1"/>
  <c r="AG24" i="103" s="1"/>
  <c r="AH24" i="103" s="1"/>
  <c r="F27" i="103"/>
  <c r="G27" i="103"/>
  <c r="H27" i="103"/>
  <c r="I27" i="103" s="1"/>
  <c r="J27" i="103"/>
  <c r="K27" i="103" s="1"/>
  <c r="L27" i="103" s="1"/>
  <c r="M27" i="103" s="1"/>
  <c r="N27" i="103" s="1"/>
  <c r="O27" i="103" s="1"/>
  <c r="P27" i="103" s="1"/>
  <c r="Q27" i="103" s="1"/>
  <c r="R27" i="103" s="1"/>
  <c r="S27" i="103" s="1"/>
  <c r="T27" i="103" s="1"/>
  <c r="U27" i="103" s="1"/>
  <c r="V27" i="103" s="1"/>
  <c r="W27" i="103" s="1"/>
  <c r="X27" i="103" s="1"/>
  <c r="Y27" i="103" s="1"/>
  <c r="Z27" i="103" s="1"/>
  <c r="AA27" i="103" s="1"/>
  <c r="AB27" i="103" s="1"/>
  <c r="AC27" i="103" s="1"/>
  <c r="AD27" i="103" s="1"/>
  <c r="AE27" i="103" s="1"/>
  <c r="AF27" i="103" s="1"/>
  <c r="AG27" i="103" s="1"/>
  <c r="AH27" i="103"/>
  <c r="Q18" i="102"/>
  <c r="Q10" i="102"/>
  <c r="D14" i="102"/>
  <c r="E14" i="102"/>
  <c r="F14" i="102"/>
  <c r="G14" i="102"/>
  <c r="H14" i="102" s="1"/>
  <c r="I14" i="102"/>
  <c r="J14" i="102"/>
  <c r="K14" i="102" s="1"/>
  <c r="L14" i="102" s="1"/>
  <c r="M14" i="102" s="1"/>
  <c r="N14" i="102" s="1"/>
  <c r="O14" i="102" s="1"/>
  <c r="P14" i="102" s="1"/>
  <c r="Q14" i="102" s="1"/>
  <c r="R14" i="102" s="1"/>
  <c r="S14" i="102" s="1"/>
  <c r="T14" i="102" s="1"/>
  <c r="U14" i="102" s="1"/>
  <c r="V14" i="102" s="1"/>
  <c r="W14" i="102" s="1"/>
  <c r="X14" i="102" s="1"/>
  <c r="Y14" i="102" s="1"/>
  <c r="Z14" i="102" s="1"/>
  <c r="AA14" i="102" s="1"/>
  <c r="AB14" i="102" s="1"/>
  <c r="J18" i="102"/>
  <c r="E9" i="102"/>
  <c r="F9" i="102" s="1"/>
  <c r="G9" i="102" s="1"/>
  <c r="H9" i="102" s="1"/>
  <c r="I9" i="102" s="1"/>
  <c r="J9" i="102" s="1"/>
  <c r="K9" i="102" s="1"/>
  <c r="E17" i="102"/>
  <c r="F17" i="102" s="1"/>
  <c r="G17" i="102" s="1"/>
  <c r="H17" i="102" s="1"/>
  <c r="I17" i="102" s="1"/>
  <c r="J17" i="102" s="1"/>
  <c r="K17" i="102"/>
  <c r="L17" i="102" s="1"/>
  <c r="M17" i="102" s="1"/>
  <c r="N17" i="102" s="1"/>
  <c r="O17" i="102" s="1"/>
  <c r="P17" i="102" s="1"/>
  <c r="Q17" i="102" s="1"/>
  <c r="R17" i="102" s="1"/>
  <c r="S17" i="102" s="1"/>
  <c r="D6" i="102"/>
  <c r="E6" i="102"/>
  <c r="F6" i="102"/>
  <c r="G6" i="102"/>
  <c r="H6" i="102" s="1"/>
  <c r="I6" i="102" s="1"/>
  <c r="J6" i="102" s="1"/>
  <c r="K6" i="102" s="1"/>
  <c r="L6" i="102" s="1"/>
  <c r="M6" i="102" s="1"/>
  <c r="N6" i="102" s="1"/>
  <c r="O6" i="102" s="1"/>
  <c r="P6" i="102" s="1"/>
  <c r="Q6" i="102" s="1"/>
  <c r="R6" i="102" s="1"/>
  <c r="S6" i="102" s="1"/>
  <c r="T6" i="102" s="1"/>
  <c r="U6" i="102" s="1"/>
  <c r="V6" i="102" s="1"/>
  <c r="W6" i="102" s="1"/>
  <c r="X6" i="102" s="1"/>
  <c r="Y6" i="102" s="1"/>
  <c r="Z6" i="102" s="1"/>
  <c r="AA6" i="102" s="1"/>
  <c r="AB6" i="102" s="1"/>
  <c r="AC6" i="102" s="1"/>
  <c r="AD6" i="102" s="1"/>
  <c r="AE6" i="102" s="1"/>
  <c r="AF6" i="102" s="1"/>
  <c r="AG6" i="102" s="1"/>
  <c r="AH6" i="102" s="1"/>
  <c r="L9" i="102"/>
  <c r="M9" i="102" s="1"/>
  <c r="N9" i="102" s="1"/>
  <c r="O9" i="102" s="1"/>
  <c r="P9" i="102" s="1"/>
  <c r="AI34" i="102"/>
  <c r="E33" i="102"/>
  <c r="F33" i="102"/>
  <c r="AI32" i="102"/>
  <c r="AI31" i="102"/>
  <c r="E30" i="102"/>
  <c r="F30" i="102" s="1"/>
  <c r="G30" i="102" s="1"/>
  <c r="AI29" i="102"/>
  <c r="AI28" i="102"/>
  <c r="AI27" i="102"/>
  <c r="AI26" i="102"/>
  <c r="E25" i="102"/>
  <c r="F25" i="102" s="1"/>
  <c r="G25" i="102" s="1"/>
  <c r="H25" i="102" s="1"/>
  <c r="I25" i="102" s="1"/>
  <c r="J25" i="102" s="1"/>
  <c r="K25" i="102" s="1"/>
  <c r="L25" i="102" s="1"/>
  <c r="M25" i="102" s="1"/>
  <c r="N25" i="102" s="1"/>
  <c r="O25" i="102" s="1"/>
  <c r="P25" i="102" s="1"/>
  <c r="Q25" i="102" s="1"/>
  <c r="R25" i="102" s="1"/>
  <c r="S25" i="102" s="1"/>
  <c r="T25" i="102" s="1"/>
  <c r="U25" i="102" s="1"/>
  <c r="V25" i="102" s="1"/>
  <c r="W25" i="102" s="1"/>
  <c r="X25" i="102" s="1"/>
  <c r="Y25" i="102" s="1"/>
  <c r="Z25" i="102" s="1"/>
  <c r="AA25" i="102" s="1"/>
  <c r="AB25" i="102" s="1"/>
  <c r="AC25" i="102" s="1"/>
  <c r="AD25" i="102" s="1"/>
  <c r="AE25" i="102" s="1"/>
  <c r="AF25" i="102" s="1"/>
  <c r="AG25" i="102" s="1"/>
  <c r="AH25" i="102" s="1"/>
  <c r="AI24" i="102"/>
  <c r="AI23" i="102"/>
  <c r="E22" i="102"/>
  <c r="F22" i="102" s="1"/>
  <c r="G22" i="102" s="1"/>
  <c r="H22" i="102" s="1"/>
  <c r="I22" i="102" s="1"/>
  <c r="J22" i="102" s="1"/>
  <c r="K22" i="102"/>
  <c r="L22" i="102"/>
  <c r="M22" i="102" s="1"/>
  <c r="N22" i="102" s="1"/>
  <c r="O22" i="102" s="1"/>
  <c r="P22" i="102" s="1"/>
  <c r="Q22" i="102" s="1"/>
  <c r="R22" i="102" s="1"/>
  <c r="S22" i="102" s="1"/>
  <c r="T22" i="102" s="1"/>
  <c r="U22" i="102" s="1"/>
  <c r="V22" i="102" s="1"/>
  <c r="W22" i="102" s="1"/>
  <c r="X22" i="102" s="1"/>
  <c r="Y22" i="102" s="1"/>
  <c r="Z22" i="102" s="1"/>
  <c r="AA22" i="102" s="1"/>
  <c r="AB22" i="102" s="1"/>
  <c r="AC22" i="102" s="1"/>
  <c r="AD22" i="102" s="1"/>
  <c r="AE22" i="102" s="1"/>
  <c r="AF22" i="102" s="1"/>
  <c r="AI21" i="102"/>
  <c r="AI20" i="102"/>
  <c r="AI19" i="102"/>
  <c r="AI18" i="102"/>
  <c r="T17" i="102"/>
  <c r="U17" i="102" s="1"/>
  <c r="V17" i="102" s="1"/>
  <c r="W17" i="102" s="1"/>
  <c r="X17" i="102" s="1"/>
  <c r="Y17" i="102" s="1"/>
  <c r="Z17" i="102" s="1"/>
  <c r="AA17" i="102" s="1"/>
  <c r="AB17" i="102" s="1"/>
  <c r="AC17" i="102" s="1"/>
  <c r="AD17" i="102" s="1"/>
  <c r="AE17" i="102" s="1"/>
  <c r="AF17" i="102" s="1"/>
  <c r="AG17" i="102" s="1"/>
  <c r="AH17" i="102" s="1"/>
  <c r="AI16" i="102"/>
  <c r="AI15" i="102"/>
  <c r="AI13" i="102"/>
  <c r="AI12" i="102"/>
  <c r="AI11" i="102"/>
  <c r="AI10" i="102"/>
  <c r="Q9" i="102"/>
  <c r="R9" i="102" s="1"/>
  <c r="S9" i="102" s="1"/>
  <c r="T9" i="102" s="1"/>
  <c r="U9" i="102" s="1"/>
  <c r="V9" i="102" s="1"/>
  <c r="W9" i="102" s="1"/>
  <c r="X9" i="102" s="1"/>
  <c r="Y9" i="102" s="1"/>
  <c r="Z9" i="102" s="1"/>
  <c r="AI8" i="102"/>
  <c r="AI7" i="102"/>
  <c r="AI5" i="102"/>
  <c r="AI4" i="102"/>
  <c r="AI3" i="102"/>
  <c r="AH10" i="101"/>
  <c r="AJ10" i="101" s="1"/>
  <c r="W13" i="101"/>
  <c r="AJ13" i="101" s="1"/>
  <c r="T18" i="101"/>
  <c r="AJ18" i="101"/>
  <c r="T10" i="101"/>
  <c r="S5" i="101"/>
  <c r="AJ5" i="101" s="1"/>
  <c r="F10" i="101"/>
  <c r="AJ34" i="101"/>
  <c r="E33" i="101"/>
  <c r="F33" i="101" s="1"/>
  <c r="G33" i="101" s="1"/>
  <c r="H33" i="101" s="1"/>
  <c r="I33" i="101" s="1"/>
  <c r="AJ32" i="101"/>
  <c r="AJ31" i="101"/>
  <c r="E30" i="101"/>
  <c r="F30" i="101"/>
  <c r="AJ29" i="101"/>
  <c r="AJ28" i="101"/>
  <c r="AJ27" i="101"/>
  <c r="AJ26" i="101"/>
  <c r="E25" i="101"/>
  <c r="F25" i="101" s="1"/>
  <c r="G25" i="101"/>
  <c r="H25" i="101" s="1"/>
  <c r="I25" i="101" s="1"/>
  <c r="J25" i="101" s="1"/>
  <c r="K25" i="101" s="1"/>
  <c r="L25" i="101" s="1"/>
  <c r="M25" i="101" s="1"/>
  <c r="N25" i="101" s="1"/>
  <c r="O25" i="101" s="1"/>
  <c r="P25" i="101" s="1"/>
  <c r="Q25" i="101" s="1"/>
  <c r="R25" i="101" s="1"/>
  <c r="S25" i="101" s="1"/>
  <c r="T25" i="101" s="1"/>
  <c r="U25" i="101" s="1"/>
  <c r="V25" i="101" s="1"/>
  <c r="W25" i="101" s="1"/>
  <c r="X25" i="101" s="1"/>
  <c r="Y25" i="101" s="1"/>
  <c r="Z25" i="101" s="1"/>
  <c r="AA25" i="101" s="1"/>
  <c r="AB25" i="101" s="1"/>
  <c r="AC25" i="101" s="1"/>
  <c r="AD25" i="101" s="1"/>
  <c r="AE25" i="101" s="1"/>
  <c r="AF25" i="101" s="1"/>
  <c r="AG25" i="101" s="1"/>
  <c r="AH25" i="101" s="1"/>
  <c r="AI25" i="101" s="1"/>
  <c r="AJ24" i="101"/>
  <c r="AJ23" i="101"/>
  <c r="E22" i="101"/>
  <c r="AJ21" i="101"/>
  <c r="AJ20" i="101"/>
  <c r="AJ19" i="101"/>
  <c r="E17" i="101"/>
  <c r="F17" i="101"/>
  <c r="G17" i="101" s="1"/>
  <c r="H17" i="101"/>
  <c r="I17" i="101" s="1"/>
  <c r="J17" i="101" s="1"/>
  <c r="K17" i="101" s="1"/>
  <c r="AJ16" i="101"/>
  <c r="AJ15" i="101"/>
  <c r="E14" i="101"/>
  <c r="F14" i="101" s="1"/>
  <c r="G14" i="101"/>
  <c r="H14" i="101" s="1"/>
  <c r="I14" i="101"/>
  <c r="J14" i="101" s="1"/>
  <c r="K14" i="101" s="1"/>
  <c r="L14" i="101" s="1"/>
  <c r="M14" i="101" s="1"/>
  <c r="N14" i="101" s="1"/>
  <c r="O14" i="101" s="1"/>
  <c r="P14" i="101" s="1"/>
  <c r="Q14" i="101" s="1"/>
  <c r="R14" i="101" s="1"/>
  <c r="S14" i="101" s="1"/>
  <c r="T14" i="101" s="1"/>
  <c r="U14" i="101" s="1"/>
  <c r="V14" i="101" s="1"/>
  <c r="W14" i="101" s="1"/>
  <c r="X14" i="101" s="1"/>
  <c r="Y14" i="101" s="1"/>
  <c r="Z14" i="101" s="1"/>
  <c r="AA14" i="101" s="1"/>
  <c r="AB14" i="101" s="1"/>
  <c r="AC14" i="101" s="1"/>
  <c r="AD14" i="101" s="1"/>
  <c r="AE14" i="101" s="1"/>
  <c r="AJ12" i="101"/>
  <c r="AJ11" i="101"/>
  <c r="E9" i="101"/>
  <c r="F9" i="101" s="1"/>
  <c r="G9" i="101" s="1"/>
  <c r="H9" i="101" s="1"/>
  <c r="I9" i="101" s="1"/>
  <c r="J9" i="101" s="1"/>
  <c r="K9" i="101" s="1"/>
  <c r="L9" i="101" s="1"/>
  <c r="M9" i="101" s="1"/>
  <c r="N9" i="101" s="1"/>
  <c r="O9" i="101" s="1"/>
  <c r="P9" i="101" s="1"/>
  <c r="Q9" i="101" s="1"/>
  <c r="R9" i="101" s="1"/>
  <c r="S9" i="101" s="1"/>
  <c r="T9" i="101" s="1"/>
  <c r="U9" i="101" s="1"/>
  <c r="V9" i="101" s="1"/>
  <c r="W9" i="101" s="1"/>
  <c r="X9" i="101" s="1"/>
  <c r="Y9" i="101" s="1"/>
  <c r="Z9" i="101" s="1"/>
  <c r="AA9" i="101" s="1"/>
  <c r="AB9" i="101" s="1"/>
  <c r="AC9" i="101" s="1"/>
  <c r="AJ8" i="101"/>
  <c r="AJ7" i="101"/>
  <c r="E6" i="101"/>
  <c r="F6" i="101"/>
  <c r="G6" i="101" s="1"/>
  <c r="H6" i="101"/>
  <c r="AJ4" i="101"/>
  <c r="AJ3" i="101"/>
  <c r="E9" i="100"/>
  <c r="F9" i="100"/>
  <c r="G9" i="100" s="1"/>
  <c r="H9" i="100"/>
  <c r="I9" i="100" s="1"/>
  <c r="J9" i="100" s="1"/>
  <c r="K9" i="100" s="1"/>
  <c r="L9" i="100" s="1"/>
  <c r="M9" i="100" s="1"/>
  <c r="N9" i="100"/>
  <c r="O10" i="100"/>
  <c r="U13" i="100"/>
  <c r="AI13" i="100"/>
  <c r="O18" i="100"/>
  <c r="AI18" i="100"/>
  <c r="O13" i="100"/>
  <c r="O5" i="100"/>
  <c r="I5" i="100"/>
  <c r="AI5" i="100" s="1"/>
  <c r="E9" i="99"/>
  <c r="F9" i="99" s="1"/>
  <c r="G9" i="99" s="1"/>
  <c r="H9" i="99" s="1"/>
  <c r="I9" i="99"/>
  <c r="J9" i="99" s="1"/>
  <c r="K9" i="99" s="1"/>
  <c r="L9" i="99"/>
  <c r="M9" i="99" s="1"/>
  <c r="N9" i="99" s="1"/>
  <c r="O9" i="99" s="1"/>
  <c r="P9" i="99" s="1"/>
  <c r="Q9" i="99" s="1"/>
  <c r="R9" i="99" s="1"/>
  <c r="S9" i="99" s="1"/>
  <c r="T9" i="99" s="1"/>
  <c r="U9" i="99" s="1"/>
  <c r="V9" i="99" s="1"/>
  <c r="W9" i="99" s="1"/>
  <c r="X9" i="99" s="1"/>
  <c r="Y9" i="99" s="1"/>
  <c r="Z9" i="99" s="1"/>
  <c r="AA9" i="99" s="1"/>
  <c r="AB9" i="99" s="1"/>
  <c r="AC9" i="99" s="1"/>
  <c r="AD9" i="99" s="1"/>
  <c r="AE9" i="99" s="1"/>
  <c r="AF9" i="99" s="1"/>
  <c r="AG9" i="99" s="1"/>
  <c r="AH9" i="99" s="1"/>
  <c r="AI9" i="99" s="1"/>
  <c r="R10" i="99"/>
  <c r="E6" i="100"/>
  <c r="F6" i="100" s="1"/>
  <c r="G6" i="100" s="1"/>
  <c r="H6" i="100" s="1"/>
  <c r="I6" i="100"/>
  <c r="J6" i="100" s="1"/>
  <c r="K6" i="100" s="1"/>
  <c r="L6" i="100" s="1"/>
  <c r="M6" i="100" s="1"/>
  <c r="N6" i="100" s="1"/>
  <c r="O6" i="100" s="1"/>
  <c r="P6" i="100" s="1"/>
  <c r="Q6" i="100"/>
  <c r="R6" i="100" s="1"/>
  <c r="S6" i="100" s="1"/>
  <c r="T6" i="100" s="1"/>
  <c r="U6" i="100" s="1"/>
  <c r="V6" i="100" s="1"/>
  <c r="W6" i="100" s="1"/>
  <c r="X6" i="100" s="1"/>
  <c r="Y6" i="100" s="1"/>
  <c r="Z6" i="100" s="1"/>
  <c r="AA6" i="100" s="1"/>
  <c r="AB6" i="100" s="1"/>
  <c r="AC6" i="100" s="1"/>
  <c r="AD6" i="100" s="1"/>
  <c r="AE6" i="100" s="1"/>
  <c r="AF6" i="100" s="1"/>
  <c r="AG6" i="100" s="1"/>
  <c r="AH6" i="100" s="1"/>
  <c r="AJ15" i="99"/>
  <c r="AJ7" i="99"/>
  <c r="AI34" i="100"/>
  <c r="E33" i="100"/>
  <c r="F33" i="100"/>
  <c r="AI32" i="100"/>
  <c r="AI31" i="100"/>
  <c r="E30" i="100"/>
  <c r="F30" i="100"/>
  <c r="G30" i="100"/>
  <c r="H30" i="100" s="1"/>
  <c r="I30" i="100" s="1"/>
  <c r="J30" i="100" s="1"/>
  <c r="K30" i="100" s="1"/>
  <c r="L30" i="100" s="1"/>
  <c r="M30" i="100" s="1"/>
  <c r="N30" i="100" s="1"/>
  <c r="O30" i="100" s="1"/>
  <c r="P30" i="100" s="1"/>
  <c r="Q30" i="100" s="1"/>
  <c r="R30" i="100" s="1"/>
  <c r="S30" i="100" s="1"/>
  <c r="T30" i="100" s="1"/>
  <c r="U30" i="100" s="1"/>
  <c r="V30" i="100" s="1"/>
  <c r="W30" i="100" s="1"/>
  <c r="X30" i="100" s="1"/>
  <c r="Y30" i="100" s="1"/>
  <c r="Z30" i="100" s="1"/>
  <c r="AA30" i="100" s="1"/>
  <c r="AB30" i="100" s="1"/>
  <c r="AC30" i="100" s="1"/>
  <c r="AD30" i="100" s="1"/>
  <c r="AE30" i="100" s="1"/>
  <c r="AF30" i="100" s="1"/>
  <c r="AG30" i="100" s="1"/>
  <c r="AH30" i="100" s="1"/>
  <c r="AI29" i="100"/>
  <c r="AI28" i="100"/>
  <c r="AI27" i="100"/>
  <c r="AI26" i="100"/>
  <c r="E25" i="100"/>
  <c r="F25" i="100"/>
  <c r="G25" i="100"/>
  <c r="H25" i="100" s="1"/>
  <c r="I25" i="100" s="1"/>
  <c r="J25" i="100"/>
  <c r="K25" i="100" s="1"/>
  <c r="AI24" i="100"/>
  <c r="AI23" i="100"/>
  <c r="E22" i="100"/>
  <c r="F22" i="100"/>
  <c r="G22" i="100" s="1"/>
  <c r="H22" i="100" s="1"/>
  <c r="I22" i="100" s="1"/>
  <c r="J22" i="100" s="1"/>
  <c r="K22" i="100" s="1"/>
  <c r="L22" i="100" s="1"/>
  <c r="M22" i="100" s="1"/>
  <c r="N22" i="100" s="1"/>
  <c r="O22" i="100" s="1"/>
  <c r="P22" i="100" s="1"/>
  <c r="Q22" i="100" s="1"/>
  <c r="R22" i="100" s="1"/>
  <c r="S22" i="100"/>
  <c r="T22" i="100" s="1"/>
  <c r="U22" i="100" s="1"/>
  <c r="V22" i="100" s="1"/>
  <c r="W22" i="100" s="1"/>
  <c r="X22" i="100" s="1"/>
  <c r="Y22" i="100"/>
  <c r="Z22" i="100" s="1"/>
  <c r="AA22" i="100" s="1"/>
  <c r="AB22" i="100" s="1"/>
  <c r="AC22" i="100" s="1"/>
  <c r="AD22" i="100" s="1"/>
  <c r="AE22" i="100" s="1"/>
  <c r="AF22" i="100" s="1"/>
  <c r="AG22" i="100" s="1"/>
  <c r="AH22" i="100" s="1"/>
  <c r="AI21" i="100"/>
  <c r="AI20" i="100"/>
  <c r="AI19" i="100"/>
  <c r="E17" i="100"/>
  <c r="F17" i="100" s="1"/>
  <c r="G17" i="100" s="1"/>
  <c r="H17" i="100"/>
  <c r="I17" i="100" s="1"/>
  <c r="J17" i="100"/>
  <c r="AI16" i="100"/>
  <c r="AI15" i="100"/>
  <c r="E14" i="100"/>
  <c r="F14" i="100" s="1"/>
  <c r="G14" i="100" s="1"/>
  <c r="AI12" i="100"/>
  <c r="AI11" i="100"/>
  <c r="AI10" i="100"/>
  <c r="AI8" i="100"/>
  <c r="AI7" i="100"/>
  <c r="AI4" i="100"/>
  <c r="AI3" i="100"/>
  <c r="H14" i="100"/>
  <c r="I14" i="100" s="1"/>
  <c r="J14" i="100" s="1"/>
  <c r="K14" i="100" s="1"/>
  <c r="L14" i="100" s="1"/>
  <c r="M14" i="100" s="1"/>
  <c r="N14" i="100" s="1"/>
  <c r="O14" i="100" s="1"/>
  <c r="P14" i="100" s="1"/>
  <c r="Q14" i="100" s="1"/>
  <c r="R14" i="100" s="1"/>
  <c r="S14" i="100" s="1"/>
  <c r="T14" i="100" s="1"/>
  <c r="U14" i="100" s="1"/>
  <c r="V14" i="100" s="1"/>
  <c r="W14" i="100" s="1"/>
  <c r="X14" i="100" s="1"/>
  <c r="Y14" i="100" s="1"/>
  <c r="Z14" i="100" s="1"/>
  <c r="AA14" i="100" s="1"/>
  <c r="AB14" i="100" s="1"/>
  <c r="AC14" i="100" s="1"/>
  <c r="AD14" i="100" s="1"/>
  <c r="AE14" i="100" s="1"/>
  <c r="AF14" i="100"/>
  <c r="AG14" i="100" s="1"/>
  <c r="AH14" i="100" s="1"/>
  <c r="AI14" i="100" s="1"/>
  <c r="AF18" i="99"/>
  <c r="AE5" i="99"/>
  <c r="R18" i="99"/>
  <c r="AJ18" i="99"/>
  <c r="R13" i="99"/>
  <c r="AJ13" i="99" s="1"/>
  <c r="R5" i="99"/>
  <c r="AJ5" i="99" s="1"/>
  <c r="G13" i="99"/>
  <c r="G5" i="99"/>
  <c r="E6" i="99"/>
  <c r="F6" i="99" s="1"/>
  <c r="G6" i="99" s="1"/>
  <c r="H6" i="99" s="1"/>
  <c r="I6" i="99" s="1"/>
  <c r="J6" i="99" s="1"/>
  <c r="K6" i="99" s="1"/>
  <c r="L6" i="99" s="1"/>
  <c r="E14" i="99"/>
  <c r="F14" i="99" s="1"/>
  <c r="G14" i="99" s="1"/>
  <c r="H14" i="99" s="1"/>
  <c r="I14" i="99" s="1"/>
  <c r="J14" i="99" s="1"/>
  <c r="K14" i="99" s="1"/>
  <c r="L14" i="99" s="1"/>
  <c r="M14" i="99" s="1"/>
  <c r="N14" i="99" s="1"/>
  <c r="O14" i="99" s="1"/>
  <c r="P14" i="99"/>
  <c r="Q14" i="99" s="1"/>
  <c r="R14" i="99"/>
  <c r="S14" i="99" s="1"/>
  <c r="T14" i="99" s="1"/>
  <c r="U14" i="99" s="1"/>
  <c r="V14" i="99" s="1"/>
  <c r="W14" i="99" s="1"/>
  <c r="X14" i="99" s="1"/>
  <c r="Y14" i="99" s="1"/>
  <c r="E17" i="99"/>
  <c r="F17" i="99"/>
  <c r="G17" i="99" s="1"/>
  <c r="H17" i="99" s="1"/>
  <c r="AJ34" i="99"/>
  <c r="E33" i="99"/>
  <c r="F33" i="99"/>
  <c r="G33" i="99"/>
  <c r="H33" i="99" s="1"/>
  <c r="I33" i="99"/>
  <c r="AJ32" i="99"/>
  <c r="AJ31" i="99"/>
  <c r="E30" i="99"/>
  <c r="F30" i="99"/>
  <c r="G30" i="99"/>
  <c r="H30" i="99" s="1"/>
  <c r="I30" i="99" s="1"/>
  <c r="J30" i="99" s="1"/>
  <c r="AJ29" i="99"/>
  <c r="AJ28" i="99"/>
  <c r="AJ27" i="99"/>
  <c r="AJ26" i="99"/>
  <c r="E25" i="99"/>
  <c r="F25" i="99" s="1"/>
  <c r="G25" i="99" s="1"/>
  <c r="H25" i="99" s="1"/>
  <c r="I25" i="99" s="1"/>
  <c r="J25" i="99" s="1"/>
  <c r="K25" i="99" s="1"/>
  <c r="L25" i="99" s="1"/>
  <c r="M25" i="99" s="1"/>
  <c r="N25" i="99" s="1"/>
  <c r="AJ24" i="99"/>
  <c r="AJ23" i="99"/>
  <c r="E22" i="99"/>
  <c r="F22" i="99"/>
  <c r="G22" i="99" s="1"/>
  <c r="H22" i="99" s="1"/>
  <c r="AJ21" i="99"/>
  <c r="AJ20" i="99"/>
  <c r="AJ19" i="99"/>
  <c r="AJ16" i="99"/>
  <c r="AJ12" i="99"/>
  <c r="AJ11" i="99"/>
  <c r="AJ10" i="99"/>
  <c r="AJ8" i="99"/>
  <c r="AJ4" i="99"/>
  <c r="AJ3" i="99"/>
  <c r="AA13" i="98"/>
  <c r="P13" i="98"/>
  <c r="AI13" i="98"/>
  <c r="P5" i="98"/>
  <c r="N5" i="98"/>
  <c r="F10" i="98"/>
  <c r="F18" i="98"/>
  <c r="AI18" i="98"/>
  <c r="E6" i="98"/>
  <c r="F5" i="98"/>
  <c r="AI34" i="98"/>
  <c r="E33" i="98"/>
  <c r="F33" i="98" s="1"/>
  <c r="G33" i="98" s="1"/>
  <c r="AI32" i="98"/>
  <c r="AI31" i="98"/>
  <c r="E30" i="98"/>
  <c r="F30" i="98" s="1"/>
  <c r="G30" i="98" s="1"/>
  <c r="H30" i="98" s="1"/>
  <c r="AI29" i="98"/>
  <c r="AI28" i="98"/>
  <c r="AI27" i="98"/>
  <c r="AI26" i="98"/>
  <c r="E25" i="98"/>
  <c r="F25" i="98"/>
  <c r="AI24" i="98"/>
  <c r="AI23" i="98"/>
  <c r="E22" i="98"/>
  <c r="F22" i="98" s="1"/>
  <c r="AI21" i="98"/>
  <c r="AI20" i="98"/>
  <c r="AI19" i="98"/>
  <c r="E17" i="98"/>
  <c r="F17" i="98" s="1"/>
  <c r="G17" i="98" s="1"/>
  <c r="AI16" i="98"/>
  <c r="AI15" i="98"/>
  <c r="E14" i="98"/>
  <c r="F14" i="98" s="1"/>
  <c r="G14" i="98" s="1"/>
  <c r="H14" i="98" s="1"/>
  <c r="I14" i="98" s="1"/>
  <c r="J14" i="98" s="1"/>
  <c r="K14" i="98" s="1"/>
  <c r="L14" i="98"/>
  <c r="M14" i="98"/>
  <c r="N14" i="98"/>
  <c r="O14" i="98" s="1"/>
  <c r="P14" i="98" s="1"/>
  <c r="Q14" i="98" s="1"/>
  <c r="R14" i="98" s="1"/>
  <c r="S14" i="98" s="1"/>
  <c r="T14" i="98" s="1"/>
  <c r="U14" i="98" s="1"/>
  <c r="V14" i="98" s="1"/>
  <c r="W14" i="98" s="1"/>
  <c r="X14" i="98" s="1"/>
  <c r="Y14" i="98" s="1"/>
  <c r="AI12" i="98"/>
  <c r="AI11" i="98"/>
  <c r="AI10" i="98"/>
  <c r="E9" i="98"/>
  <c r="AI8" i="98"/>
  <c r="AI7" i="98"/>
  <c r="AI4" i="98"/>
  <c r="AI3" i="98"/>
  <c r="W10" i="97"/>
  <c r="AI10" i="97" s="1"/>
  <c r="X13" i="97"/>
  <c r="X5" i="97"/>
  <c r="V13" i="97"/>
  <c r="AI13" i="97" s="1"/>
  <c r="S13" i="97"/>
  <c r="P18" i="97"/>
  <c r="I18" i="97"/>
  <c r="AI18" i="97" s="1"/>
  <c r="D14" i="97"/>
  <c r="AI34" i="97"/>
  <c r="E33" i="97"/>
  <c r="AI32" i="97"/>
  <c r="AI31" i="97"/>
  <c r="E30" i="97"/>
  <c r="F30" i="97" s="1"/>
  <c r="AI29" i="97"/>
  <c r="AI28" i="97"/>
  <c r="AI27" i="97"/>
  <c r="AI26" i="97"/>
  <c r="E25" i="97"/>
  <c r="F25" i="97" s="1"/>
  <c r="G25" i="97" s="1"/>
  <c r="H25" i="97" s="1"/>
  <c r="I25" i="97" s="1"/>
  <c r="J25" i="97" s="1"/>
  <c r="K25" i="97" s="1"/>
  <c r="L25" i="97" s="1"/>
  <c r="AI24" i="97"/>
  <c r="AI23" i="97"/>
  <c r="E22" i="97"/>
  <c r="F22" i="97" s="1"/>
  <c r="AI21" i="97"/>
  <c r="AI20" i="97"/>
  <c r="AI19" i="97"/>
  <c r="E17" i="97"/>
  <c r="F17" i="97" s="1"/>
  <c r="G17" i="97" s="1"/>
  <c r="H17" i="97" s="1"/>
  <c r="I17" i="97" s="1"/>
  <c r="J17" i="97" s="1"/>
  <c r="AI16" i="97"/>
  <c r="AI15" i="97"/>
  <c r="E14" i="97"/>
  <c r="AI12" i="97"/>
  <c r="AI11" i="97"/>
  <c r="E9" i="97"/>
  <c r="F9" i="97"/>
  <c r="G9" i="97" s="1"/>
  <c r="AI8" i="97"/>
  <c r="AI7" i="97"/>
  <c r="E6" i="97"/>
  <c r="F6" i="97"/>
  <c r="G6" i="97" s="1"/>
  <c r="H6" i="97" s="1"/>
  <c r="AI5" i="97"/>
  <c r="AI4" i="97"/>
  <c r="AI3" i="97"/>
  <c r="F14" i="97"/>
  <c r="G14" i="97" s="1"/>
  <c r="H14" i="97" s="1"/>
  <c r="I14" i="97" s="1"/>
  <c r="J14" i="97" s="1"/>
  <c r="K14" i="97" s="1"/>
  <c r="L14" i="97" s="1"/>
  <c r="M14" i="97"/>
  <c r="N14" i="97" s="1"/>
  <c r="AD10" i="96"/>
  <c r="I10" i="96"/>
  <c r="X10" i="96"/>
  <c r="AD18" i="96"/>
  <c r="D14" i="96"/>
  <c r="Z13" i="96"/>
  <c r="AH13" i="96"/>
  <c r="X18" i="96"/>
  <c r="AH18" i="96" s="1"/>
  <c r="T13" i="96"/>
  <c r="K13" i="96"/>
  <c r="K5" i="96"/>
  <c r="I18" i="96"/>
  <c r="I13" i="96"/>
  <c r="AH34" i="96"/>
  <c r="E33" i="96"/>
  <c r="AH32" i="96"/>
  <c r="AH31" i="96"/>
  <c r="E30" i="96"/>
  <c r="F30" i="96" s="1"/>
  <c r="G30" i="96" s="1"/>
  <c r="H30" i="96" s="1"/>
  <c r="I30" i="96"/>
  <c r="J30" i="96" s="1"/>
  <c r="K30" i="96" s="1"/>
  <c r="L30" i="96" s="1"/>
  <c r="M30" i="96" s="1"/>
  <c r="N30" i="96" s="1"/>
  <c r="O30" i="96" s="1"/>
  <c r="P30" i="96"/>
  <c r="Q30" i="96" s="1"/>
  <c r="R30" i="96" s="1"/>
  <c r="S30" i="96" s="1"/>
  <c r="T30" i="96" s="1"/>
  <c r="U30" i="96" s="1"/>
  <c r="V30" i="96" s="1"/>
  <c r="W30" i="96" s="1"/>
  <c r="X30" i="96" s="1"/>
  <c r="Y30" i="96" s="1"/>
  <c r="Z30" i="96" s="1"/>
  <c r="AA30" i="96" s="1"/>
  <c r="AH29" i="96"/>
  <c r="AH28" i="96"/>
  <c r="AH27" i="96"/>
  <c r="AH26" i="96"/>
  <c r="E25" i="96"/>
  <c r="AE25" i="96"/>
  <c r="AF25" i="96" s="1"/>
  <c r="AG25" i="96" s="1"/>
  <c r="AH24" i="96"/>
  <c r="AH23" i="96"/>
  <c r="E22" i="96"/>
  <c r="F22" i="96" s="1"/>
  <c r="G22" i="96"/>
  <c r="H22" i="96" s="1"/>
  <c r="I22" i="96" s="1"/>
  <c r="J22" i="96" s="1"/>
  <c r="K22" i="96" s="1"/>
  <c r="L22" i="96" s="1"/>
  <c r="M22" i="96"/>
  <c r="N22" i="96" s="1"/>
  <c r="O22" i="96" s="1"/>
  <c r="P22" i="96" s="1"/>
  <c r="Q22" i="96" s="1"/>
  <c r="R22" i="96" s="1"/>
  <c r="S22" i="96" s="1"/>
  <c r="T22" i="96" s="1"/>
  <c r="U22" i="96" s="1"/>
  <c r="V22" i="96" s="1"/>
  <c r="W22" i="96" s="1"/>
  <c r="X22" i="96" s="1"/>
  <c r="Y22" i="96" s="1"/>
  <c r="Z22" i="96" s="1"/>
  <c r="AA22" i="96" s="1"/>
  <c r="AB22" i="96" s="1"/>
  <c r="AC22" i="96" s="1"/>
  <c r="AD22" i="96" s="1"/>
  <c r="AE22" i="96" s="1"/>
  <c r="AF22" i="96" s="1"/>
  <c r="AG22" i="96" s="1"/>
  <c r="AH21" i="96"/>
  <c r="AH20" i="96"/>
  <c r="AH19" i="96"/>
  <c r="E17" i="96"/>
  <c r="F17" i="96" s="1"/>
  <c r="G17" i="96" s="1"/>
  <c r="H17" i="96" s="1"/>
  <c r="I17" i="96" s="1"/>
  <c r="J17" i="96" s="1"/>
  <c r="K17" i="96" s="1"/>
  <c r="AH16" i="96"/>
  <c r="AH15" i="96"/>
  <c r="E14" i="96"/>
  <c r="F14" i="96"/>
  <c r="G14" i="96"/>
  <c r="H14" i="96"/>
  <c r="I14" i="96" s="1"/>
  <c r="J14" i="96" s="1"/>
  <c r="K14" i="96" s="1"/>
  <c r="L14" i="96" s="1"/>
  <c r="M14" i="96" s="1"/>
  <c r="N14" i="96" s="1"/>
  <c r="O14" i="96" s="1"/>
  <c r="P14" i="96" s="1"/>
  <c r="Q14" i="96" s="1"/>
  <c r="R14" i="96" s="1"/>
  <c r="S14" i="96" s="1"/>
  <c r="T14" i="96" s="1"/>
  <c r="U14" i="96" s="1"/>
  <c r="V14" i="96" s="1"/>
  <c r="W14" i="96" s="1"/>
  <c r="X14" i="96" s="1"/>
  <c r="Y14" i="96" s="1"/>
  <c r="Z14" i="96" s="1"/>
  <c r="AA14" i="96" s="1"/>
  <c r="AB14" i="96" s="1"/>
  <c r="AC14" i="96" s="1"/>
  <c r="AD14" i="96" s="1"/>
  <c r="AE14" i="96" s="1"/>
  <c r="AF14" i="96" s="1"/>
  <c r="AG14" i="96" s="1"/>
  <c r="AH12" i="96"/>
  <c r="AH11" i="96"/>
  <c r="E9" i="96"/>
  <c r="F9" i="96"/>
  <c r="G9" i="96" s="1"/>
  <c r="H9" i="96" s="1"/>
  <c r="I9" i="96" s="1"/>
  <c r="AH8" i="96"/>
  <c r="AH7" i="96"/>
  <c r="E6" i="96"/>
  <c r="AH5" i="96"/>
  <c r="AH4" i="96"/>
  <c r="AH3" i="96"/>
  <c r="AC5" i="88"/>
  <c r="AJ5" i="88" s="1"/>
  <c r="AD43" i="88"/>
  <c r="AD40" i="88"/>
  <c r="AD41" i="88" s="1"/>
  <c r="AD46" i="88" s="1"/>
  <c r="AC39" i="88"/>
  <c r="AD39" i="88" s="1"/>
  <c r="AD38" i="88"/>
  <c r="AA38" i="88"/>
  <c r="AA39" i="88"/>
  <c r="AA40" i="88"/>
  <c r="Z26" i="88"/>
  <c r="AJ26" i="88" s="1"/>
  <c r="Z18" i="88"/>
  <c r="AJ18" i="88"/>
  <c r="Z10" i="88"/>
  <c r="L10" i="88"/>
  <c r="AJ10" i="88" s="1"/>
  <c r="S13" i="88"/>
  <c r="M13" i="88"/>
  <c r="AJ13" i="88" s="1"/>
  <c r="D6" i="88"/>
  <c r="E6" i="88" s="1"/>
  <c r="D14" i="88"/>
  <c r="E14" i="88" s="1"/>
  <c r="F14" i="88" s="1"/>
  <c r="AJ34" i="88"/>
  <c r="E33" i="88"/>
  <c r="AJ32" i="88"/>
  <c r="AJ31" i="88"/>
  <c r="E30" i="88"/>
  <c r="F30" i="88" s="1"/>
  <c r="G30" i="88" s="1"/>
  <c r="H30" i="88" s="1"/>
  <c r="I30" i="88" s="1"/>
  <c r="J30" i="88" s="1"/>
  <c r="K30" i="88" s="1"/>
  <c r="L30" i="88" s="1"/>
  <c r="M30" i="88" s="1"/>
  <c r="N30" i="88" s="1"/>
  <c r="O30" i="88" s="1"/>
  <c r="P30" i="88" s="1"/>
  <c r="Q30" i="88" s="1"/>
  <c r="R30" i="88" s="1"/>
  <c r="S30" i="88" s="1"/>
  <c r="T30" i="88" s="1"/>
  <c r="U30" i="88" s="1"/>
  <c r="V30" i="88" s="1"/>
  <c r="W30" i="88" s="1"/>
  <c r="X30" i="88" s="1"/>
  <c r="Y30" i="88" s="1"/>
  <c r="Z30" i="88" s="1"/>
  <c r="AA30" i="88" s="1"/>
  <c r="AB30" i="88" s="1"/>
  <c r="AC30" i="88" s="1"/>
  <c r="AD30" i="88" s="1"/>
  <c r="AE30" i="88" s="1"/>
  <c r="AF30" i="88" s="1"/>
  <c r="AG30" i="88" s="1"/>
  <c r="AJ29" i="88"/>
  <c r="AJ28" i="88"/>
  <c r="AJ27" i="88"/>
  <c r="E25" i="88"/>
  <c r="F25" i="88" s="1"/>
  <c r="G25" i="88" s="1"/>
  <c r="H25" i="88" s="1"/>
  <c r="I25" i="88" s="1"/>
  <c r="J25" i="88" s="1"/>
  <c r="K25" i="88" s="1"/>
  <c r="L25" i="88" s="1"/>
  <c r="AJ24" i="88"/>
  <c r="AJ23" i="88"/>
  <c r="E22" i="88"/>
  <c r="F22" i="88" s="1"/>
  <c r="G22" i="88" s="1"/>
  <c r="H22" i="88" s="1"/>
  <c r="I22" i="88" s="1"/>
  <c r="AJ21" i="88"/>
  <c r="AJ20" i="88"/>
  <c r="AJ19" i="88"/>
  <c r="E17" i="88"/>
  <c r="AJ16" i="88"/>
  <c r="AJ15" i="88"/>
  <c r="AJ12" i="88"/>
  <c r="AJ11" i="88"/>
  <c r="E9" i="88"/>
  <c r="F9" i="88"/>
  <c r="AJ8" i="88"/>
  <c r="AJ7" i="88"/>
  <c r="AJ4" i="88"/>
  <c r="AJ3" i="88"/>
  <c r="Y13" i="95"/>
  <c r="AI13" i="95" s="1"/>
  <c r="F17" i="88"/>
  <c r="G17" i="88" s="1"/>
  <c r="H17" i="88" s="1"/>
  <c r="I17" i="88" s="1"/>
  <c r="J17" i="88" s="1"/>
  <c r="K17" i="88" s="1"/>
  <c r="L17" i="88" s="1"/>
  <c r="M17" i="88" s="1"/>
  <c r="N17" i="88" s="1"/>
  <c r="O17" i="88" s="1"/>
  <c r="P17" i="88" s="1"/>
  <c r="Q17" i="88" s="1"/>
  <c r="R17" i="88" s="1"/>
  <c r="S17" i="88" s="1"/>
  <c r="T17" i="88" s="1"/>
  <c r="U17" i="88" s="1"/>
  <c r="V17" i="88" s="1"/>
  <c r="W17" i="88" s="1"/>
  <c r="X17" i="88" s="1"/>
  <c r="Y17" i="88" s="1"/>
  <c r="F33" i="88"/>
  <c r="G33" i="88"/>
  <c r="H33" i="88"/>
  <c r="I33" i="88" s="1"/>
  <c r="J33" i="88" s="1"/>
  <c r="K33" i="88" s="1"/>
  <c r="P39" i="95"/>
  <c r="M40" i="95"/>
  <c r="O40" i="95" s="1"/>
  <c r="M41" i="95"/>
  <c r="O41" i="95"/>
  <c r="M42" i="95"/>
  <c r="O42" i="95"/>
  <c r="M43" i="95"/>
  <c r="O43" i="95" s="1"/>
  <c r="M44" i="95"/>
  <c r="O44" i="95" s="1"/>
  <c r="M45" i="95"/>
  <c r="O45" i="95"/>
  <c r="M46" i="95"/>
  <c r="O46" i="95"/>
  <c r="M47" i="95"/>
  <c r="O47" i="95" s="1"/>
  <c r="M39" i="95"/>
  <c r="O39" i="95" s="1"/>
  <c r="L13" i="95"/>
  <c r="L5" i="95"/>
  <c r="I18" i="95"/>
  <c r="AI18" i="95" s="1"/>
  <c r="AI34" i="95"/>
  <c r="E33" i="95"/>
  <c r="AI32" i="95"/>
  <c r="AI31" i="95"/>
  <c r="E30" i="95"/>
  <c r="AI29" i="95"/>
  <c r="AI28" i="95"/>
  <c r="AI27" i="95"/>
  <c r="AI26" i="95"/>
  <c r="E25" i="95"/>
  <c r="F25" i="95"/>
  <c r="G25" i="95" s="1"/>
  <c r="H25" i="95" s="1"/>
  <c r="I25" i="95"/>
  <c r="J25" i="95"/>
  <c r="K25" i="95" s="1"/>
  <c r="L25" i="95" s="1"/>
  <c r="M25" i="95" s="1"/>
  <c r="N25" i="95" s="1"/>
  <c r="O25" i="95" s="1"/>
  <c r="P25" i="95" s="1"/>
  <c r="Q25" i="95" s="1"/>
  <c r="R25" i="95" s="1"/>
  <c r="S25" i="95" s="1"/>
  <c r="T25" i="95" s="1"/>
  <c r="U25" i="95" s="1"/>
  <c r="V25" i="95" s="1"/>
  <c r="AI24" i="95"/>
  <c r="AI23" i="95"/>
  <c r="E22" i="95"/>
  <c r="F22" i="95" s="1"/>
  <c r="X22" i="95"/>
  <c r="Y22" i="95"/>
  <c r="Z22" i="95" s="1"/>
  <c r="AA22" i="95" s="1"/>
  <c r="AB22" i="95" s="1"/>
  <c r="AC22" i="95" s="1"/>
  <c r="AD22" i="95" s="1"/>
  <c r="AE22" i="95" s="1"/>
  <c r="AF22" i="95" s="1"/>
  <c r="AG22" i="95" s="1"/>
  <c r="AH22" i="95" s="1"/>
  <c r="AI21" i="95"/>
  <c r="AI20" i="95"/>
  <c r="AI19" i="95"/>
  <c r="E17" i="95"/>
  <c r="F17" i="95" s="1"/>
  <c r="AI16" i="95"/>
  <c r="AI15" i="95"/>
  <c r="E14" i="95"/>
  <c r="AI12" i="95"/>
  <c r="AI11" i="95"/>
  <c r="AI10" i="95"/>
  <c r="E9" i="95"/>
  <c r="F9" i="95" s="1"/>
  <c r="AI8" i="95"/>
  <c r="AI7" i="95"/>
  <c r="E6" i="95"/>
  <c r="AI5" i="95"/>
  <c r="AI4" i="95"/>
  <c r="AI3" i="95"/>
  <c r="X25" i="95"/>
  <c r="Y25" i="95"/>
  <c r="Z25" i="95"/>
  <c r="AA25" i="95" s="1"/>
  <c r="AB25" i="95" s="1"/>
  <c r="AC25" i="95" s="1"/>
  <c r="AD25" i="95" s="1"/>
  <c r="AE25" i="95" s="1"/>
  <c r="AF25" i="95" s="1"/>
  <c r="AG25" i="95" s="1"/>
  <c r="AH25" i="95" s="1"/>
  <c r="F6" i="95"/>
  <c r="G6" i="95" s="1"/>
  <c r="H6" i="95" s="1"/>
  <c r="I6" i="95" s="1"/>
  <c r="J6" i="95" s="1"/>
  <c r="K6" i="95" s="1"/>
  <c r="L6" i="95" s="1"/>
  <c r="F14" i="95"/>
  <c r="F33" i="95"/>
  <c r="G33" i="95"/>
  <c r="H33" i="95" s="1"/>
  <c r="I33" i="95" s="1"/>
  <c r="J33" i="95" s="1"/>
  <c r="K33" i="95" s="1"/>
  <c r="L33" i="95" s="1"/>
  <c r="M33" i="95" s="1"/>
  <c r="N33" i="95" s="1"/>
  <c r="O33" i="95" s="1"/>
  <c r="P33" i="95"/>
  <c r="Q33" i="95" s="1"/>
  <c r="R33" i="95" s="1"/>
  <c r="S33" i="95" s="1"/>
  <c r="T33" i="95" s="1"/>
  <c r="U33" i="95" s="1"/>
  <c r="V33" i="95" s="1"/>
  <c r="W33" i="95" s="1"/>
  <c r="X33" i="95" s="1"/>
  <c r="Y33" i="95" s="1"/>
  <c r="Z33" i="95" s="1"/>
  <c r="AA33" i="95" s="1"/>
  <c r="AB33" i="95" s="1"/>
  <c r="AC33" i="95" s="1"/>
  <c r="AD33" i="95" s="1"/>
  <c r="AE33" i="95" s="1"/>
  <c r="AF33" i="95" s="1"/>
  <c r="AG33" i="95" s="1"/>
  <c r="AH33" i="95" s="1"/>
  <c r="F30" i="95"/>
  <c r="G30" i="95"/>
  <c r="G14" i="88"/>
  <c r="H14" i="88" s="1"/>
  <c r="I14" i="88" s="1"/>
  <c r="J14" i="88" s="1"/>
  <c r="K14" i="88" s="1"/>
  <c r="L14" i="88" s="1"/>
  <c r="M14" i="88" s="1"/>
  <c r="N14" i="88" s="1"/>
  <c r="O14" i="88" s="1"/>
  <c r="P14" i="88" s="1"/>
  <c r="Q14" i="88" s="1"/>
  <c r="L17" i="96"/>
  <c r="K30" i="99"/>
  <c r="L30" i="99" s="1"/>
  <c r="M30" i="99" s="1"/>
  <c r="N30" i="99" s="1"/>
  <c r="I30" i="98"/>
  <c r="J30" i="98"/>
  <c r="F25" i="96"/>
  <c r="G25" i="96"/>
  <c r="F33" i="97"/>
  <c r="G33" i="97" s="1"/>
  <c r="H33" i="97" s="1"/>
  <c r="J22" i="88"/>
  <c r="K22" i="88"/>
  <c r="L22" i="88" s="1"/>
  <c r="H17" i="98"/>
  <c r="I17" i="98" s="1"/>
  <c r="J17" i="98" s="1"/>
  <c r="K17" i="98" s="1"/>
  <c r="L17" i="98" s="1"/>
  <c r="M17" i="98" s="1"/>
  <c r="N17" i="98"/>
  <c r="O17" i="98" s="1"/>
  <c r="P17" i="98" s="1"/>
  <c r="Q17" i="98" s="1"/>
  <c r="R17" i="98" s="1"/>
  <c r="S17" i="98" s="1"/>
  <c r="T17" i="98" s="1"/>
  <c r="U17" i="98" s="1"/>
  <c r="V17" i="98" s="1"/>
  <c r="W17" i="98" s="1"/>
  <c r="X17" i="98" s="1"/>
  <c r="Y17" i="98" s="1"/>
  <c r="Z17" i="98" s="1"/>
  <c r="AA17" i="98" s="1"/>
  <c r="G22" i="97"/>
  <c r="H22" i="97" s="1"/>
  <c r="G22" i="98"/>
  <c r="H22" i="98"/>
  <c r="I22" i="98"/>
  <c r="J22" i="98" s="1"/>
  <c r="K22" i="98" s="1"/>
  <c r="L22" i="98" s="1"/>
  <c r="M22" i="98" s="1"/>
  <c r="N22" i="98" s="1"/>
  <c r="O22" i="98" s="1"/>
  <c r="P22" i="98" s="1"/>
  <c r="H33" i="98"/>
  <c r="I33" i="98"/>
  <c r="H9" i="97"/>
  <c r="I9" i="97" s="1"/>
  <c r="J9" i="97" s="1"/>
  <c r="K9" i="97" s="1"/>
  <c r="L9" i="97" s="1"/>
  <c r="M9" i="97" s="1"/>
  <c r="G25" i="98"/>
  <c r="H25" i="98" s="1"/>
  <c r="I25" i="98"/>
  <c r="AI5" i="98"/>
  <c r="F6" i="98"/>
  <c r="G6" i="98" s="1"/>
  <c r="H6" i="98" s="1"/>
  <c r="I6" i="98" s="1"/>
  <c r="J6" i="98" s="1"/>
  <c r="K6" i="98" s="1"/>
  <c r="L6" i="98" s="1"/>
  <c r="M6" i="98" s="1"/>
  <c r="N6" i="98" s="1"/>
  <c r="O6" i="98" s="1"/>
  <c r="P6" i="98" s="1"/>
  <c r="Q6" i="98" s="1"/>
  <c r="R6" i="98" s="1"/>
  <c r="K17" i="97"/>
  <c r="L17" i="97" s="1"/>
  <c r="M17" i="97"/>
  <c r="N17" i="97" s="1"/>
  <c r="O17" i="97" s="1"/>
  <c r="P17" i="97" s="1"/>
  <c r="Q17" i="97" s="1"/>
  <c r="R17" i="97" s="1"/>
  <c r="S17" i="97" s="1"/>
  <c r="T17" i="97" s="1"/>
  <c r="U17" i="97" s="1"/>
  <c r="V17" i="97" s="1"/>
  <c r="W17" i="97" s="1"/>
  <c r="X17" i="97" s="1"/>
  <c r="Y17" i="97" s="1"/>
  <c r="Z17" i="97" s="1"/>
  <c r="AA17" i="97" s="1"/>
  <c r="AB17" i="97" s="1"/>
  <c r="AC17" i="97" s="1"/>
  <c r="AD17" i="97" s="1"/>
  <c r="AE17" i="97" s="1"/>
  <c r="AF17" i="97" s="1"/>
  <c r="AG17" i="97" s="1"/>
  <c r="AH17" i="97" s="1"/>
  <c r="I17" i="99"/>
  <c r="J17" i="99" s="1"/>
  <c r="K17" i="99" s="1"/>
  <c r="L17" i="99" s="1"/>
  <c r="M17" i="99" s="1"/>
  <c r="N17" i="99" s="1"/>
  <c r="O17" i="99" s="1"/>
  <c r="P17" i="99" s="1"/>
  <c r="M6" i="99"/>
  <c r="N6" i="99"/>
  <c r="O6" i="99" s="1"/>
  <c r="P6" i="99"/>
  <c r="Q6" i="99"/>
  <c r="R6" i="99" s="1"/>
  <c r="S6" i="99" s="1"/>
  <c r="T6" i="99" s="1"/>
  <c r="U6" i="99" s="1"/>
  <c r="V6" i="99" s="1"/>
  <c r="W6" i="99" s="1"/>
  <c r="X6" i="99" s="1"/>
  <c r="Y6" i="99" s="1"/>
  <c r="Z6" i="99" s="1"/>
  <c r="AA6" i="99" s="1"/>
  <c r="AB6" i="99" s="1"/>
  <c r="AC6" i="99" s="1"/>
  <c r="AD6" i="99" s="1"/>
  <c r="AE6" i="99" s="1"/>
  <c r="AF6" i="99" s="1"/>
  <c r="AG6" i="99" s="1"/>
  <c r="AH6" i="99" s="1"/>
  <c r="AI6" i="99" s="1"/>
  <c r="S6" i="98"/>
  <c r="T6" i="98" s="1"/>
  <c r="U6" i="98" s="1"/>
  <c r="V6" i="98" s="1"/>
  <c r="W6" i="98" s="1"/>
  <c r="X6" i="98" s="1"/>
  <c r="Y6" i="98" s="1"/>
  <c r="Z6" i="98" s="1"/>
  <c r="AA6" i="98" s="1"/>
  <c r="AB6" i="98" s="1"/>
  <c r="AC6" i="98" s="1"/>
  <c r="AD6" i="98" s="1"/>
  <c r="AE6" i="98" s="1"/>
  <c r="AF6" i="98" s="1"/>
  <c r="AG6" i="98" s="1"/>
  <c r="AH6" i="98" s="1"/>
  <c r="Z14" i="99"/>
  <c r="AA14" i="99"/>
  <c r="AB14" i="99" s="1"/>
  <c r="AC14" i="99" s="1"/>
  <c r="AD9" i="101"/>
  <c r="AE9" i="101"/>
  <c r="AF9" i="101"/>
  <c r="AG9" i="101" s="1"/>
  <c r="AH9" i="101" s="1"/>
  <c r="AI9" i="101" s="1"/>
  <c r="AI16" i="47"/>
  <c r="AI7" i="47"/>
  <c r="AI13" i="47"/>
  <c r="AI10" i="47"/>
  <c r="R14" i="88"/>
  <c r="S14" i="88" s="1"/>
  <c r="T14" i="88" s="1"/>
  <c r="U14" i="88" s="1"/>
  <c r="V14" i="88" s="1"/>
  <c r="Q17" i="99"/>
  <c r="R17" i="99"/>
  <c r="S17" i="99" s="1"/>
  <c r="T17" i="99" s="1"/>
  <c r="U17" i="99" s="1"/>
  <c r="V17" i="99" s="1"/>
  <c r="W17" i="99" s="1"/>
  <c r="X17" i="99" s="1"/>
  <c r="Y17" i="99" s="1"/>
  <c r="Z17" i="99" s="1"/>
  <c r="AA17" i="99" s="1"/>
  <c r="AB17" i="99" s="1"/>
  <c r="AC17" i="99" s="1"/>
  <c r="AD17" i="99" s="1"/>
  <c r="AE17" i="99" s="1"/>
  <c r="AF17" i="99" s="1"/>
  <c r="AG17" i="99" s="1"/>
  <c r="AH17" i="99" s="1"/>
  <c r="AI17" i="99" s="1"/>
  <c r="J33" i="98"/>
  <c r="K33" i="98"/>
  <c r="L33" i="98" s="1"/>
  <c r="M33" i="98" s="1"/>
  <c r="N33" i="98" s="1"/>
  <c r="O33" i="98" s="1"/>
  <c r="P33" i="98"/>
  <c r="Z17" i="88"/>
  <c r="AA17" i="88" s="1"/>
  <c r="AB17" i="88" s="1"/>
  <c r="AC17" i="88" s="1"/>
  <c r="AD17" i="88" s="1"/>
  <c r="AE17" i="88" s="1"/>
  <c r="AF17" i="88" s="1"/>
  <c r="AG17" i="88" s="1"/>
  <c r="M22" i="88"/>
  <c r="N22" i="88" s="1"/>
  <c r="O30" i="99"/>
  <c r="P30" i="99" s="1"/>
  <c r="Q30" i="99" s="1"/>
  <c r="R30" i="99" s="1"/>
  <c r="S30" i="99" s="1"/>
  <c r="T30" i="99" s="1"/>
  <c r="U30" i="99"/>
  <c r="V30" i="99" s="1"/>
  <c r="W30" i="99" s="1"/>
  <c r="X30" i="99" s="1"/>
  <c r="Y30" i="99" s="1"/>
  <c r="Z30" i="99" s="1"/>
  <c r="AA30" i="99" s="1"/>
  <c r="AB30" i="99" s="1"/>
  <c r="AC30" i="99" s="1"/>
  <c r="AD30" i="99" s="1"/>
  <c r="AE30" i="99" s="1"/>
  <c r="AF30" i="99" s="1"/>
  <c r="AG30" i="99" s="1"/>
  <c r="AH30" i="99" s="1"/>
  <c r="K30" i="98"/>
  <c r="L30" i="98" s="1"/>
  <c r="M30" i="98" s="1"/>
  <c r="N30" i="98" s="1"/>
  <c r="O30" i="98" s="1"/>
  <c r="AF14" i="101"/>
  <c r="AG14" i="101" s="1"/>
  <c r="AH14" i="101" s="1"/>
  <c r="AI14" i="101" s="1"/>
  <c r="I33" i="97"/>
  <c r="J33" i="97" s="1"/>
  <c r="K33" i="97" s="1"/>
  <c r="L33" i="97" s="1"/>
  <c r="M33" i="97" s="1"/>
  <c r="N33" i="97" s="1"/>
  <c r="O33" i="97" s="1"/>
  <c r="P33" i="97" s="1"/>
  <c r="Q33" i="97" s="1"/>
  <c r="R33" i="97" s="1"/>
  <c r="S33" i="97" s="1"/>
  <c r="T33" i="97" s="1"/>
  <c r="U33" i="97" s="1"/>
  <c r="V33" i="97" s="1"/>
  <c r="W33" i="97" s="1"/>
  <c r="X33" i="97" s="1"/>
  <c r="Y33" i="97" s="1"/>
  <c r="Z33" i="97" s="1"/>
  <c r="AA33" i="97" s="1"/>
  <c r="AB33" i="97" s="1"/>
  <c r="AC33" i="97" s="1"/>
  <c r="AD33" i="97" s="1"/>
  <c r="AE33" i="97" s="1"/>
  <c r="AF33" i="97" s="1"/>
  <c r="AG33" i="97" s="1"/>
  <c r="AH33" i="97" s="1"/>
  <c r="H25" i="96"/>
  <c r="I25" i="96" s="1"/>
  <c r="J25" i="96" s="1"/>
  <c r="K25" i="96" s="1"/>
  <c r="L25" i="96" s="1"/>
  <c r="M25" i="96"/>
  <c r="N25" i="96"/>
  <c r="O25" i="96" s="1"/>
  <c r="P25" i="96" s="1"/>
  <c r="Q25" i="96" s="1"/>
  <c r="R25" i="96" s="1"/>
  <c r="S25" i="96" s="1"/>
  <c r="T25" i="96" s="1"/>
  <c r="U25" i="96" s="1"/>
  <c r="V25" i="96" s="1"/>
  <c r="W25" i="96" s="1"/>
  <c r="X25" i="96" s="1"/>
  <c r="Y25" i="96" s="1"/>
  <c r="Z25" i="96" s="1"/>
  <c r="AA25" i="96" s="1"/>
  <c r="AB25" i="96" s="1"/>
  <c r="AC25" i="96" s="1"/>
  <c r="AB30" i="96"/>
  <c r="AH30" i="96" s="1"/>
  <c r="AC30" i="96"/>
  <c r="AD30" i="96" s="1"/>
  <c r="AE30" i="96" s="1"/>
  <c r="AF30" i="96" s="1"/>
  <c r="AG30" i="96" s="1"/>
  <c r="L33" i="88"/>
  <c r="M33" i="88" s="1"/>
  <c r="N33" i="88" s="1"/>
  <c r="O25" i="99"/>
  <c r="P25" i="99" s="1"/>
  <c r="Q25" i="99" s="1"/>
  <c r="R25" i="99" s="1"/>
  <c r="S25" i="99" s="1"/>
  <c r="T25" i="99" s="1"/>
  <c r="U25" i="99" s="1"/>
  <c r="V25" i="99" s="1"/>
  <c r="W25" i="99" s="1"/>
  <c r="X25" i="99" s="1"/>
  <c r="Y25" i="99" s="1"/>
  <c r="Z25" i="99" s="1"/>
  <c r="AA25" i="99" s="1"/>
  <c r="AB25" i="99" s="1"/>
  <c r="AC25" i="99" s="1"/>
  <c r="AD25" i="99" s="1"/>
  <c r="AE25" i="99" s="1"/>
  <c r="AF25" i="99" s="1"/>
  <c r="AG25" i="99" s="1"/>
  <c r="AH25" i="99" s="1"/>
  <c r="AI25" i="99" s="1"/>
  <c r="AJ9" i="101"/>
  <c r="AJ9" i="99"/>
  <c r="AI22" i="100"/>
  <c r="G22" i="95"/>
  <c r="H22" i="95"/>
  <c r="F6" i="88"/>
  <c r="G6" i="88"/>
  <c r="H6" i="88"/>
  <c r="I6" i="88" s="1"/>
  <c r="J6" i="88"/>
  <c r="K6" i="88" s="1"/>
  <c r="L6" i="88" s="1"/>
  <c r="M6" i="88" s="1"/>
  <c r="N6" i="88" s="1"/>
  <c r="O6" i="88" s="1"/>
  <c r="P6" i="88" s="1"/>
  <c r="Q6" i="88" s="1"/>
  <c r="R6" i="88" s="1"/>
  <c r="S6" i="88" s="1"/>
  <c r="T6" i="88" s="1"/>
  <c r="U6" i="88" s="1"/>
  <c r="V6" i="88" s="1"/>
  <c r="W6" i="88" s="1"/>
  <c r="X6" i="88" s="1"/>
  <c r="Y6" i="88" s="1"/>
  <c r="Z6" i="88" s="1"/>
  <c r="AA6" i="88" s="1"/>
  <c r="AB6" i="88" s="1"/>
  <c r="AC6" i="88" s="1"/>
  <c r="AD6" i="88" s="1"/>
  <c r="AE6" i="88" s="1"/>
  <c r="AF6" i="88" s="1"/>
  <c r="AG6" i="88" s="1"/>
  <c r="AH6" i="88" s="1"/>
  <c r="AI6" i="88" s="1"/>
  <c r="G14" i="95"/>
  <c r="H14" i="95"/>
  <c r="I14" i="95" s="1"/>
  <c r="J14" i="95"/>
  <c r="K14" i="95" s="1"/>
  <c r="L14" i="95" s="1"/>
  <c r="M14" i="95" s="1"/>
  <c r="N14" i="95" s="1"/>
  <c r="O14" i="95" s="1"/>
  <c r="P14" i="95" s="1"/>
  <c r="Q14" i="95" s="1"/>
  <c r="R14" i="95" s="1"/>
  <c r="S14" i="95" s="1"/>
  <c r="T14" i="95" s="1"/>
  <c r="U14" i="95" s="1"/>
  <c r="V14" i="95" s="1"/>
  <c r="W14" i="95" s="1"/>
  <c r="X14" i="95" s="1"/>
  <c r="Y14" i="95" s="1"/>
  <c r="Z14" i="95" s="1"/>
  <c r="AA14" i="95" s="1"/>
  <c r="AB14" i="95" s="1"/>
  <c r="AC14" i="95" s="1"/>
  <c r="AD14" i="95" s="1"/>
  <c r="AE14" i="95" s="1"/>
  <c r="AF14" i="95" s="1"/>
  <c r="AG14" i="95" s="1"/>
  <c r="AH14" i="95" s="1"/>
  <c r="G17" i="95"/>
  <c r="H17" i="95" s="1"/>
  <c r="I17" i="95" s="1"/>
  <c r="AH22" i="96"/>
  <c r="AI30" i="100"/>
  <c r="J33" i="101"/>
  <c r="K33" i="101" s="1"/>
  <c r="L33" i="101" s="1"/>
  <c r="M33" i="101" s="1"/>
  <c r="N33" i="101" s="1"/>
  <c r="O33" i="101" s="1"/>
  <c r="P33" i="101" s="1"/>
  <c r="Q33" i="101" s="1"/>
  <c r="R33" i="101" s="1"/>
  <c r="S33" i="101" s="1"/>
  <c r="T33" i="101" s="1"/>
  <c r="U33" i="101" s="1"/>
  <c r="V33" i="101" s="1"/>
  <c r="W33" i="101" s="1"/>
  <c r="X33" i="101" s="1"/>
  <c r="Y33" i="101" s="1"/>
  <c r="Z33" i="101" s="1"/>
  <c r="AA33" i="101" s="1"/>
  <c r="AB33" i="101" s="1"/>
  <c r="AC33" i="101" s="1"/>
  <c r="AD33" i="101" s="1"/>
  <c r="AE33" i="101" s="1"/>
  <c r="AF33" i="101" s="1"/>
  <c r="AG33" i="101" s="1"/>
  <c r="AH33" i="101" s="1"/>
  <c r="F22" i="101"/>
  <c r="G22" i="101" s="1"/>
  <c r="H22" i="101" s="1"/>
  <c r="I22" i="101" s="1"/>
  <c r="J22" i="101" s="1"/>
  <c r="K22" i="101" s="1"/>
  <c r="L22" i="101" s="1"/>
  <c r="M22" i="101" s="1"/>
  <c r="N22" i="101" s="1"/>
  <c r="O22" i="101" s="1"/>
  <c r="P22" i="101" s="1"/>
  <c r="Q22" i="101" s="1"/>
  <c r="R22" i="101" s="1"/>
  <c r="S22" i="101" s="1"/>
  <c r="T22" i="101" s="1"/>
  <c r="U22" i="101" s="1"/>
  <c r="V22" i="101" s="1"/>
  <c r="W22" i="101" s="1"/>
  <c r="X22" i="101" s="1"/>
  <c r="Y22" i="101" s="1"/>
  <c r="Z22" i="101" s="1"/>
  <c r="AA22" i="101" s="1"/>
  <c r="AB22" i="101" s="1"/>
  <c r="AC22" i="101" s="1"/>
  <c r="AD22" i="101" s="1"/>
  <c r="AE22" i="101" s="1"/>
  <c r="AF22" i="101" s="1"/>
  <c r="AG22" i="101" s="1"/>
  <c r="AH22" i="101" s="1"/>
  <c r="AI22" i="101" s="1"/>
  <c r="G33" i="100"/>
  <c r="H33" i="100"/>
  <c r="I33" i="100"/>
  <c r="J33" i="100" s="1"/>
  <c r="K33" i="100" s="1"/>
  <c r="L33" i="100" s="1"/>
  <c r="M33" i="100" s="1"/>
  <c r="N33" i="100" s="1"/>
  <c r="O33" i="100" s="1"/>
  <c r="P33" i="100" s="1"/>
  <c r="Q33" i="100" s="1"/>
  <c r="R33" i="100" s="1"/>
  <c r="S33" i="100" s="1"/>
  <c r="T33" i="100" s="1"/>
  <c r="U33" i="100" s="1"/>
  <c r="V33" i="100" s="1"/>
  <c r="W33" i="100" s="1"/>
  <c r="X33" i="100" s="1"/>
  <c r="Y33" i="100" s="1"/>
  <c r="Z33" i="100" s="1"/>
  <c r="AA33" i="100" s="1"/>
  <c r="AB33" i="100" s="1"/>
  <c r="AC33" i="100" s="1"/>
  <c r="AD33" i="100" s="1"/>
  <c r="AE33" i="100" s="1"/>
  <c r="AF33" i="100" s="1"/>
  <c r="AG33" i="100" s="1"/>
  <c r="AH33" i="100" s="1"/>
  <c r="G30" i="101"/>
  <c r="H30" i="101"/>
  <c r="I30" i="101"/>
  <c r="J30" i="101" s="1"/>
  <c r="K30" i="101" s="1"/>
  <c r="L30" i="101" s="1"/>
  <c r="M30" i="101" s="1"/>
  <c r="N30" i="101" s="1"/>
  <c r="O30" i="101" s="1"/>
  <c r="P30" i="101" s="1"/>
  <c r="Q30" i="101" s="1"/>
  <c r="R30" i="101" s="1"/>
  <c r="S30" i="101" s="1"/>
  <c r="T30" i="101" s="1"/>
  <c r="U30" i="101" s="1"/>
  <c r="V30" i="101" s="1"/>
  <c r="W30" i="101" s="1"/>
  <c r="X30" i="101" s="1"/>
  <c r="Y30" i="101" s="1"/>
  <c r="Z30" i="101" s="1"/>
  <c r="AA30" i="101" s="1"/>
  <c r="AB30" i="101" s="1"/>
  <c r="AC30" i="101" s="1"/>
  <c r="AD30" i="101" s="1"/>
  <c r="AE30" i="101" s="1"/>
  <c r="AF30" i="101" s="1"/>
  <c r="AG30" i="101" s="1"/>
  <c r="AH30" i="101" s="1"/>
  <c r="L25" i="100"/>
  <c r="M25" i="100"/>
  <c r="N25" i="100" s="1"/>
  <c r="AJ25" i="101"/>
  <c r="G33" i="102"/>
  <c r="H30" i="102"/>
  <c r="AI30" i="102" s="1"/>
  <c r="I30" i="102"/>
  <c r="J30" i="102" s="1"/>
  <c r="K30" i="102" s="1"/>
  <c r="L30" i="102" s="1"/>
  <c r="M30" i="102" s="1"/>
  <c r="N30" i="102" s="1"/>
  <c r="O30" i="102" s="1"/>
  <c r="P30" i="102" s="1"/>
  <c r="Q30" i="102" s="1"/>
  <c r="R30" i="102" s="1"/>
  <c r="S30" i="102" s="1"/>
  <c r="T30" i="102" s="1"/>
  <c r="U30" i="102" s="1"/>
  <c r="V30" i="102" s="1"/>
  <c r="W30" i="102" s="1"/>
  <c r="X30" i="102" s="1"/>
  <c r="Y30" i="102" s="1"/>
  <c r="Z30" i="102" s="1"/>
  <c r="AA30" i="102" s="1"/>
  <c r="AB30" i="102" s="1"/>
  <c r="AC30" i="102" s="1"/>
  <c r="AD30" i="102" s="1"/>
  <c r="AE30" i="102" s="1"/>
  <c r="AF30" i="102" s="1"/>
  <c r="AG30" i="102" s="1"/>
  <c r="AH30" i="102" s="1"/>
  <c r="AI25" i="102"/>
  <c r="AA9" i="102"/>
  <c r="AB9" i="102" s="1"/>
  <c r="AI17" i="102"/>
  <c r="AG22" i="102"/>
  <c r="AH22" i="102"/>
  <c r="AC14" i="102"/>
  <c r="AD14" i="102"/>
  <c r="AE14" i="102"/>
  <c r="AF14" i="102" s="1"/>
  <c r="AG14" i="102" s="1"/>
  <c r="AH14" i="102" s="1"/>
  <c r="AJ14" i="101"/>
  <c r="AH30" i="88"/>
  <c r="AI30" i="88"/>
  <c r="AJ30" i="88" s="1"/>
  <c r="AI22" i="102"/>
  <c r="X19" i="103"/>
  <c r="Y19" i="103"/>
  <c r="AD19" i="103"/>
  <c r="AE19" i="103"/>
  <c r="AF19" i="103" s="1"/>
  <c r="AG19" i="103" s="1"/>
  <c r="AH19" i="103" s="1"/>
  <c r="X7" i="103"/>
  <c r="AI13" i="103"/>
  <c r="AE10" i="103"/>
  <c r="AF10" i="103"/>
  <c r="AG10" i="103"/>
  <c r="AH10" i="103" s="1"/>
  <c r="AD4" i="103"/>
  <c r="AE4" i="103" s="1"/>
  <c r="AJ24" i="104"/>
  <c r="G27" i="104"/>
  <c r="AJ27" i="104" s="1"/>
  <c r="H27" i="104"/>
  <c r="I27" i="104" s="1"/>
  <c r="J27" i="104" s="1"/>
  <c r="K27" i="104" s="1"/>
  <c r="L27" i="104" s="1"/>
  <c r="M27" i="104" s="1"/>
  <c r="N27" i="104" s="1"/>
  <c r="O27" i="104" s="1"/>
  <c r="P27" i="104" s="1"/>
  <c r="Q27" i="104" s="1"/>
  <c r="R27" i="104" s="1"/>
  <c r="S27" i="104" s="1"/>
  <c r="T27" i="104" s="1"/>
  <c r="U27" i="104" s="1"/>
  <c r="V27" i="104" s="1"/>
  <c r="W27" i="104" s="1"/>
  <c r="X27" i="104" s="1"/>
  <c r="Y27" i="104" s="1"/>
  <c r="Z27" i="104" s="1"/>
  <c r="AA27" i="104" s="1"/>
  <c r="AB27" i="104" s="1"/>
  <c r="AC27" i="104" s="1"/>
  <c r="AD27" i="104" s="1"/>
  <c r="AE27" i="104" s="1"/>
  <c r="AF27" i="104" s="1"/>
  <c r="AG27" i="104" s="1"/>
  <c r="AH27" i="104" s="1"/>
  <c r="AD16" i="104"/>
  <c r="AE16" i="104"/>
  <c r="AF16" i="104" s="1"/>
  <c r="AG16" i="104" s="1"/>
  <c r="AH16" i="104" s="1"/>
  <c r="AI16" i="104" s="1"/>
  <c r="AJ19" i="104"/>
  <c r="AJ7" i="104"/>
  <c r="AE13" i="104"/>
  <c r="AF13" i="104"/>
  <c r="AG13" i="104" s="1"/>
  <c r="AH10" i="104"/>
  <c r="AI10" i="104"/>
  <c r="AI4" i="104"/>
  <c r="AJ4" i="104"/>
  <c r="AJ10" i="104"/>
  <c r="O22" i="88" l="1"/>
  <c r="P22" i="88" s="1"/>
  <c r="Q22" i="88" s="1"/>
  <c r="R22" i="88" s="1"/>
  <c r="S22" i="88" s="1"/>
  <c r="T22" i="88" s="1"/>
  <c r="U22" i="88" s="1"/>
  <c r="V22" i="88" s="1"/>
  <c r="W22" i="88" s="1"/>
  <c r="X22" i="88" s="1"/>
  <c r="Y22" i="88" s="1"/>
  <c r="Z22" i="88" s="1"/>
  <c r="AA22" i="88" s="1"/>
  <c r="AB22" i="88" s="1"/>
  <c r="AC22" i="88" s="1"/>
  <c r="AD22" i="88" s="1"/>
  <c r="AE22" i="88" s="1"/>
  <c r="AF22" i="88" s="1"/>
  <c r="AG22" i="88" s="1"/>
  <c r="AH22" i="88" s="1"/>
  <c r="AI22" i="88" s="1"/>
  <c r="Q22" i="98"/>
  <c r="R22" i="98" s="1"/>
  <c r="S22" i="98" s="1"/>
  <c r="T22" i="98" s="1"/>
  <c r="U22" i="98" s="1"/>
  <c r="V22" i="98" s="1"/>
  <c r="W22" i="98" s="1"/>
  <c r="X22" i="98" s="1"/>
  <c r="Y22" i="98" s="1"/>
  <c r="Z22" i="98" s="1"/>
  <c r="AA22" i="98" s="1"/>
  <c r="AB22" i="98" s="1"/>
  <c r="AC22" i="98" s="1"/>
  <c r="AD22" i="98" s="1"/>
  <c r="AE22" i="98" s="1"/>
  <c r="AF22" i="98" s="1"/>
  <c r="AG22" i="98" s="1"/>
  <c r="AH22" i="98" s="1"/>
  <c r="AF4" i="103"/>
  <c r="AG4" i="103" s="1"/>
  <c r="AH4" i="103" s="1"/>
  <c r="AI33" i="102"/>
  <c r="AI33" i="100"/>
  <c r="AH25" i="96"/>
  <c r="AI17" i="88"/>
  <c r="AH17" i="88"/>
  <c r="AI10" i="103"/>
  <c r="AI25" i="100"/>
  <c r="O25" i="100"/>
  <c r="P25" i="100" s="1"/>
  <c r="Q25" i="100" s="1"/>
  <c r="R25" i="100" s="1"/>
  <c r="S25" i="100" s="1"/>
  <c r="T25" i="100" s="1"/>
  <c r="U25" i="100" s="1"/>
  <c r="V25" i="100" s="1"/>
  <c r="W25" i="100" s="1"/>
  <c r="X25" i="100" s="1"/>
  <c r="Y25" i="100" s="1"/>
  <c r="Z25" i="100" s="1"/>
  <c r="AA25" i="100" s="1"/>
  <c r="AB25" i="100" s="1"/>
  <c r="AC25" i="100" s="1"/>
  <c r="AD25" i="100" s="1"/>
  <c r="AE25" i="100" s="1"/>
  <c r="AF25" i="100" s="1"/>
  <c r="AG25" i="100" s="1"/>
  <c r="AH25" i="100" s="1"/>
  <c r="AI17" i="98"/>
  <c r="AB17" i="98"/>
  <c r="AC17" i="98" s="1"/>
  <c r="AD17" i="98" s="1"/>
  <c r="AE17" i="98" s="1"/>
  <c r="AF17" i="98" s="1"/>
  <c r="AG17" i="98" s="1"/>
  <c r="AH17" i="98" s="1"/>
  <c r="AH13" i="104"/>
  <c r="AI13" i="104" s="1"/>
  <c r="AC9" i="102"/>
  <c r="AD9" i="102" s="1"/>
  <c r="AE9" i="102" s="1"/>
  <c r="AF9" i="102" s="1"/>
  <c r="AG9" i="102" s="1"/>
  <c r="AH9" i="102" s="1"/>
  <c r="AI9" i="102"/>
  <c r="O33" i="88"/>
  <c r="P33" i="88" s="1"/>
  <c r="Q33" i="88" s="1"/>
  <c r="R33" i="88" s="1"/>
  <c r="S33" i="88" s="1"/>
  <c r="T33" i="88" s="1"/>
  <c r="U33" i="88" s="1"/>
  <c r="V33" i="88" s="1"/>
  <c r="W33" i="88" s="1"/>
  <c r="X33" i="88" s="1"/>
  <c r="Y33" i="88" s="1"/>
  <c r="Z33" i="88" s="1"/>
  <c r="AA33" i="88" s="1"/>
  <c r="AB33" i="88" s="1"/>
  <c r="AC33" i="88" s="1"/>
  <c r="AD33" i="88" s="1"/>
  <c r="AE33" i="88" s="1"/>
  <c r="AF33" i="88" s="1"/>
  <c r="AG33" i="88" s="1"/>
  <c r="P30" i="98"/>
  <c r="Q30" i="98" s="1"/>
  <c r="R30" i="98" s="1"/>
  <c r="S30" i="98" s="1"/>
  <c r="T30" i="98" s="1"/>
  <c r="U30" i="98" s="1"/>
  <c r="V30" i="98" s="1"/>
  <c r="W30" i="98" s="1"/>
  <c r="X30" i="98" s="1"/>
  <c r="Y30" i="98" s="1"/>
  <c r="Z30" i="98" s="1"/>
  <c r="AA30" i="98" s="1"/>
  <c r="AB30" i="98" s="1"/>
  <c r="AC30" i="98" s="1"/>
  <c r="AD30" i="98" s="1"/>
  <c r="AE30" i="98" s="1"/>
  <c r="AF30" i="98" s="1"/>
  <c r="AG30" i="98" s="1"/>
  <c r="AH30" i="98" s="1"/>
  <c r="N9" i="97"/>
  <c r="O9" i="97" s="1"/>
  <c r="P9" i="97" s="1"/>
  <c r="Q9" i="97" s="1"/>
  <c r="R9" i="97" s="1"/>
  <c r="S9" i="97" s="1"/>
  <c r="T9" i="97" s="1"/>
  <c r="U9" i="97" s="1"/>
  <c r="V9" i="97" s="1"/>
  <c r="W9" i="97" s="1"/>
  <c r="X9" i="97" s="1"/>
  <c r="Y9" i="97" s="1"/>
  <c r="Z9" i="97" s="1"/>
  <c r="AA9" i="97" s="1"/>
  <c r="AB9" i="97" s="1"/>
  <c r="AC9" i="97" s="1"/>
  <c r="AD9" i="97" s="1"/>
  <c r="AE9" i="97" s="1"/>
  <c r="AF9" i="97" s="1"/>
  <c r="AG9" i="97" s="1"/>
  <c r="AH9" i="97" s="1"/>
  <c r="AJ30" i="101"/>
  <c r="AJ17" i="99"/>
  <c r="M6" i="95"/>
  <c r="N6" i="95" s="1"/>
  <c r="O6" i="95" s="1"/>
  <c r="P6" i="95" s="1"/>
  <c r="Q6" i="95" s="1"/>
  <c r="R6" i="95" s="1"/>
  <c r="S6" i="95" s="1"/>
  <c r="T6" i="95" s="1"/>
  <c r="U6" i="95" s="1"/>
  <c r="V6" i="95" s="1"/>
  <c r="W6" i="95" s="1"/>
  <c r="X6" i="95" s="1"/>
  <c r="Y6" i="95" s="1"/>
  <c r="Z6" i="95" s="1"/>
  <c r="AA6" i="95" s="1"/>
  <c r="AB6" i="95" s="1"/>
  <c r="AC6" i="95" s="1"/>
  <c r="AD6" i="95" s="1"/>
  <c r="AE6" i="95" s="1"/>
  <c r="AF6" i="95" s="1"/>
  <c r="AG6" i="95" s="1"/>
  <c r="AH6" i="95" s="1"/>
  <c r="AI6" i="95"/>
  <c r="J17" i="95"/>
  <c r="K17" i="95" s="1"/>
  <c r="L17" i="95" s="1"/>
  <c r="M17" i="95" s="1"/>
  <c r="N17" i="95" s="1"/>
  <c r="O17" i="95" s="1"/>
  <c r="P17" i="95" s="1"/>
  <c r="Q17" i="95" s="1"/>
  <c r="R17" i="95" s="1"/>
  <c r="S17" i="95" s="1"/>
  <c r="T17" i="95" s="1"/>
  <c r="U17" i="95" s="1"/>
  <c r="V17" i="95" s="1"/>
  <c r="W17" i="95" s="1"/>
  <c r="X17" i="95" s="1"/>
  <c r="Y17" i="95" s="1"/>
  <c r="Z17" i="95" s="1"/>
  <c r="AA17" i="95" s="1"/>
  <c r="AB17" i="95" s="1"/>
  <c r="AC17" i="95" s="1"/>
  <c r="AD17" i="95" s="1"/>
  <c r="AE17" i="95" s="1"/>
  <c r="AF17" i="95" s="1"/>
  <c r="AG17" i="95" s="1"/>
  <c r="AH17" i="95" s="1"/>
  <c r="W14" i="88"/>
  <c r="X14" i="88" s="1"/>
  <c r="Y14" i="88" s="1"/>
  <c r="Z14" i="88" s="1"/>
  <c r="AA14" i="88" s="1"/>
  <c r="AB14" i="88" s="1"/>
  <c r="AC14" i="88" s="1"/>
  <c r="AD14" i="88" s="1"/>
  <c r="AE14" i="88" s="1"/>
  <c r="AF14" i="88" s="1"/>
  <c r="AG14" i="88" s="1"/>
  <c r="AH14" i="88" s="1"/>
  <c r="AI14" i="88" s="1"/>
  <c r="AJ14" i="88"/>
  <c r="AD14" i="99"/>
  <c r="AE14" i="99" s="1"/>
  <c r="AF14" i="99" s="1"/>
  <c r="AG14" i="99" s="1"/>
  <c r="AH14" i="99" s="1"/>
  <c r="AI14" i="99" s="1"/>
  <c r="AJ14" i="99"/>
  <c r="AJ22" i="101"/>
  <c r="AJ16" i="104"/>
  <c r="Y7" i="103"/>
  <c r="Z7" i="103" s="1"/>
  <c r="AA7" i="103" s="1"/>
  <c r="AB7" i="103" s="1"/>
  <c r="AC7" i="103" s="1"/>
  <c r="AD7" i="103" s="1"/>
  <c r="AE7" i="103" s="1"/>
  <c r="AF7" i="103" s="1"/>
  <c r="AG7" i="103" s="1"/>
  <c r="AH7" i="103" s="1"/>
  <c r="AI6" i="102"/>
  <c r="AI17" i="97"/>
  <c r="Q33" i="98"/>
  <c r="R33" i="98" s="1"/>
  <c r="S33" i="98" s="1"/>
  <c r="T33" i="98" s="1"/>
  <c r="U33" i="98" s="1"/>
  <c r="V33" i="98" s="1"/>
  <c r="W33" i="98" s="1"/>
  <c r="X33" i="98" s="1"/>
  <c r="Y33" i="98" s="1"/>
  <c r="Z33" i="98" s="1"/>
  <c r="AA33" i="98" s="1"/>
  <c r="AB33" i="98" s="1"/>
  <c r="AC33" i="98" s="1"/>
  <c r="AD33" i="98" s="1"/>
  <c r="AE33" i="98" s="1"/>
  <c r="AF33" i="98" s="1"/>
  <c r="AG33" i="98" s="1"/>
  <c r="AH33" i="98" s="1"/>
  <c r="Z14" i="98"/>
  <c r="AA14" i="98" s="1"/>
  <c r="AB14" i="98" s="1"/>
  <c r="AC14" i="98" s="1"/>
  <c r="AD14" i="98" s="1"/>
  <c r="AE14" i="98" s="1"/>
  <c r="AF14" i="98" s="1"/>
  <c r="AG14" i="98" s="1"/>
  <c r="AH14" i="98" s="1"/>
  <c r="AI14" i="98"/>
  <c r="AJ17" i="88"/>
  <c r="J33" i="99"/>
  <c r="K33" i="99" s="1"/>
  <c r="L33" i="99" s="1"/>
  <c r="M33" i="99" s="1"/>
  <c r="N33" i="99" s="1"/>
  <c r="O33" i="99" s="1"/>
  <c r="P33" i="99" s="1"/>
  <c r="Q33" i="99" s="1"/>
  <c r="R33" i="99" s="1"/>
  <c r="S33" i="99" s="1"/>
  <c r="T33" i="99" s="1"/>
  <c r="U33" i="99" s="1"/>
  <c r="V33" i="99" s="1"/>
  <c r="W33" i="99" s="1"/>
  <c r="X33" i="99" s="1"/>
  <c r="Y33" i="99" s="1"/>
  <c r="Z33" i="99" s="1"/>
  <c r="AA33" i="99" s="1"/>
  <c r="AB33" i="99" s="1"/>
  <c r="AC33" i="99" s="1"/>
  <c r="AD33" i="99" s="1"/>
  <c r="AE33" i="99" s="1"/>
  <c r="AF33" i="99" s="1"/>
  <c r="AG33" i="99" s="1"/>
  <c r="AH33" i="99" s="1"/>
  <c r="K17" i="100"/>
  <c r="L17" i="100" s="1"/>
  <c r="M17" i="100" s="1"/>
  <c r="N17" i="100" s="1"/>
  <c r="O17" i="100" s="1"/>
  <c r="P17" i="100" s="1"/>
  <c r="Q17" i="100" s="1"/>
  <c r="R17" i="100" s="1"/>
  <c r="S17" i="100" s="1"/>
  <c r="T17" i="100" s="1"/>
  <c r="U17" i="100" s="1"/>
  <c r="V17" i="100" s="1"/>
  <c r="W17" i="100" s="1"/>
  <c r="X17" i="100" s="1"/>
  <c r="Y17" i="100" s="1"/>
  <c r="Z17" i="100" s="1"/>
  <c r="AA17" i="100" s="1"/>
  <c r="AB17" i="100" s="1"/>
  <c r="AC17" i="100" s="1"/>
  <c r="AD17" i="100" s="1"/>
  <c r="AE17" i="100" s="1"/>
  <c r="AF17" i="100" s="1"/>
  <c r="AG17" i="100" s="1"/>
  <c r="AH17" i="100" s="1"/>
  <c r="AI17" i="100"/>
  <c r="M25" i="88"/>
  <c r="N25" i="88" s="1"/>
  <c r="O25" i="88" s="1"/>
  <c r="P25" i="88" s="1"/>
  <c r="Q25" i="88" s="1"/>
  <c r="R25" i="88" s="1"/>
  <c r="S25" i="88" s="1"/>
  <c r="T25" i="88" s="1"/>
  <c r="U25" i="88" s="1"/>
  <c r="V25" i="88" s="1"/>
  <c r="W25" i="88" s="1"/>
  <c r="X25" i="88" s="1"/>
  <c r="Y25" i="88" s="1"/>
  <c r="Z25" i="88" s="1"/>
  <c r="AA25" i="88" s="1"/>
  <c r="AB25" i="88" s="1"/>
  <c r="AC25" i="88" s="1"/>
  <c r="AD25" i="88" s="1"/>
  <c r="AE25" i="88" s="1"/>
  <c r="AF25" i="88" s="1"/>
  <c r="AG25" i="88" s="1"/>
  <c r="AH25" i="88" s="1"/>
  <c r="AI25" i="88" s="1"/>
  <c r="AJ25" i="88"/>
  <c r="AI6" i="98"/>
  <c r="AI16" i="103"/>
  <c r="Z19" i="103"/>
  <c r="AA19" i="103" s="1"/>
  <c r="AB19" i="103" s="1"/>
  <c r="AJ6" i="88"/>
  <c r="AJ30" i="99"/>
  <c r="H33" i="102"/>
  <c r="I33" i="102" s="1"/>
  <c r="J33" i="102" s="1"/>
  <c r="K33" i="102" s="1"/>
  <c r="L33" i="102" s="1"/>
  <c r="M33" i="102" s="1"/>
  <c r="N33" i="102" s="1"/>
  <c r="O33" i="102" s="1"/>
  <c r="P33" i="102" s="1"/>
  <c r="Q33" i="102" s="1"/>
  <c r="R33" i="102" s="1"/>
  <c r="S33" i="102" s="1"/>
  <c r="T33" i="102" s="1"/>
  <c r="U33" i="102" s="1"/>
  <c r="V33" i="102" s="1"/>
  <c r="W33" i="102" s="1"/>
  <c r="X33" i="102" s="1"/>
  <c r="Y33" i="102" s="1"/>
  <c r="Z33" i="102" s="1"/>
  <c r="AA33" i="102" s="1"/>
  <c r="AB33" i="102" s="1"/>
  <c r="AC33" i="102" s="1"/>
  <c r="AD33" i="102" s="1"/>
  <c r="AE33" i="102" s="1"/>
  <c r="AF33" i="102" s="1"/>
  <c r="AG33" i="102" s="1"/>
  <c r="AH33" i="102" s="1"/>
  <c r="I22" i="95"/>
  <c r="J22" i="95" s="1"/>
  <c r="K22" i="95" s="1"/>
  <c r="L22" i="95" s="1"/>
  <c r="M22" i="95" s="1"/>
  <c r="N22" i="95" s="1"/>
  <c r="O22" i="95" s="1"/>
  <c r="P22" i="95" s="1"/>
  <c r="Q22" i="95" s="1"/>
  <c r="R22" i="95" s="1"/>
  <c r="S22" i="95" s="1"/>
  <c r="T22" i="95" s="1"/>
  <c r="U22" i="95" s="1"/>
  <c r="V22" i="95" s="1"/>
  <c r="AJ6" i="99"/>
  <c r="AI33" i="95"/>
  <c r="G9" i="95"/>
  <c r="H9" i="95" s="1"/>
  <c r="I9" i="95" s="1"/>
  <c r="J9" i="95" s="1"/>
  <c r="K9" i="95" s="1"/>
  <c r="L9" i="95" s="1"/>
  <c r="M9" i="95" s="1"/>
  <c r="N9" i="95" s="1"/>
  <c r="O9" i="95" s="1"/>
  <c r="P9" i="95" s="1"/>
  <c r="Q9" i="95" s="1"/>
  <c r="R9" i="95" s="1"/>
  <c r="S9" i="95" s="1"/>
  <c r="T9" i="95" s="1"/>
  <c r="U9" i="95" s="1"/>
  <c r="V9" i="95" s="1"/>
  <c r="W9" i="95" s="1"/>
  <c r="X9" i="95" s="1"/>
  <c r="Y9" i="95" s="1"/>
  <c r="Z9" i="95" s="1"/>
  <c r="AA9" i="95" s="1"/>
  <c r="AB9" i="95" s="1"/>
  <c r="AC9" i="95" s="1"/>
  <c r="AD9" i="95" s="1"/>
  <c r="AE9" i="95" s="1"/>
  <c r="AF9" i="95" s="1"/>
  <c r="AG9" i="95" s="1"/>
  <c r="AH9" i="95" s="1"/>
  <c r="AI9" i="95"/>
  <c r="G9" i="88"/>
  <c r="H9" i="88" s="1"/>
  <c r="I9" i="88" s="1"/>
  <c r="J9" i="88" s="1"/>
  <c r="K9" i="88" s="1"/>
  <c r="L9" i="88" s="1"/>
  <c r="M9" i="88" s="1"/>
  <c r="N9" i="88" s="1"/>
  <c r="O9" i="88" s="1"/>
  <c r="P9" i="88" s="1"/>
  <c r="Q9" i="88" s="1"/>
  <c r="R9" i="88" s="1"/>
  <c r="S9" i="88" s="1"/>
  <c r="T9" i="88" s="1"/>
  <c r="U9" i="88" s="1"/>
  <c r="V9" i="88" s="1"/>
  <c r="W9" i="88" s="1"/>
  <c r="X9" i="88" s="1"/>
  <c r="Y9" i="88" s="1"/>
  <c r="Z9" i="88" s="1"/>
  <c r="AA9" i="88" s="1"/>
  <c r="AB9" i="88" s="1"/>
  <c r="AC9" i="88" s="1"/>
  <c r="AD9" i="88" s="1"/>
  <c r="AE9" i="88" s="1"/>
  <c r="AF9" i="88" s="1"/>
  <c r="AG9" i="88" s="1"/>
  <c r="AI14" i="102"/>
  <c r="AH14" i="96"/>
  <c r="AI33" i="97"/>
  <c r="J9" i="96"/>
  <c r="K9" i="96" s="1"/>
  <c r="L9" i="96" s="1"/>
  <c r="M9" i="96" s="1"/>
  <c r="N9" i="96" s="1"/>
  <c r="O9" i="96" s="1"/>
  <c r="P9" i="96" s="1"/>
  <c r="Q9" i="96" s="1"/>
  <c r="R9" i="96" s="1"/>
  <c r="S9" i="96" s="1"/>
  <c r="T9" i="96" s="1"/>
  <c r="U9" i="96" s="1"/>
  <c r="V9" i="96" s="1"/>
  <c r="W9" i="96" s="1"/>
  <c r="X9" i="96" s="1"/>
  <c r="Y9" i="96" s="1"/>
  <c r="Z9" i="96" s="1"/>
  <c r="AA9" i="96" s="1"/>
  <c r="AB9" i="96" s="1"/>
  <c r="AC9" i="96" s="1"/>
  <c r="AD9" i="96" s="1"/>
  <c r="AE9" i="96" s="1"/>
  <c r="AF9" i="96" s="1"/>
  <c r="AG9" i="96" s="1"/>
  <c r="O14" i="97"/>
  <c r="P14" i="97" s="1"/>
  <c r="Q14" i="97" s="1"/>
  <c r="R14" i="97" s="1"/>
  <c r="S14" i="97" s="1"/>
  <c r="T14" i="97" s="1"/>
  <c r="U14" i="97" s="1"/>
  <c r="V14" i="97" s="1"/>
  <c r="W14" i="97" s="1"/>
  <c r="X14" i="97" s="1"/>
  <c r="Y14" i="97" s="1"/>
  <c r="Z14" i="97" s="1"/>
  <c r="AA14" i="97" s="1"/>
  <c r="AB14" i="97" s="1"/>
  <c r="AC14" i="97" s="1"/>
  <c r="AD14" i="97" s="1"/>
  <c r="AE14" i="97" s="1"/>
  <c r="AF14" i="97" s="1"/>
  <c r="AG14" i="97" s="1"/>
  <c r="AH14" i="97" s="1"/>
  <c r="F9" i="98"/>
  <c r="G9" i="98" s="1"/>
  <c r="H9" i="98" s="1"/>
  <c r="I9" i="98" s="1"/>
  <c r="J9" i="98" s="1"/>
  <c r="K9" i="98" s="1"/>
  <c r="L9" i="98" s="1"/>
  <c r="M9" i="98" s="1"/>
  <c r="N9" i="98" s="1"/>
  <c r="O9" i="98" s="1"/>
  <c r="P9" i="98" s="1"/>
  <c r="Q9" i="98" s="1"/>
  <c r="R9" i="98" s="1"/>
  <c r="S9" i="98" s="1"/>
  <c r="T9" i="98" s="1"/>
  <c r="U9" i="98" s="1"/>
  <c r="V9" i="98" s="1"/>
  <c r="W9" i="98" s="1"/>
  <c r="X9" i="98" s="1"/>
  <c r="Y9" i="98" s="1"/>
  <c r="Z9" i="98" s="1"/>
  <c r="AA9" i="98" s="1"/>
  <c r="AB9" i="98" s="1"/>
  <c r="AC9" i="98" s="1"/>
  <c r="AD9" i="98" s="1"/>
  <c r="AE9" i="98" s="1"/>
  <c r="AF9" i="98" s="1"/>
  <c r="AG9" i="98" s="1"/>
  <c r="AH9" i="98" s="1"/>
  <c r="AI9" i="98"/>
  <c r="I22" i="99"/>
  <c r="J22" i="99" s="1"/>
  <c r="K22" i="99" s="1"/>
  <c r="L22" i="99" s="1"/>
  <c r="M22" i="99" s="1"/>
  <c r="N22" i="99" s="1"/>
  <c r="O22" i="99" s="1"/>
  <c r="P22" i="99" s="1"/>
  <c r="Q22" i="99" s="1"/>
  <c r="R22" i="99" s="1"/>
  <c r="S22" i="99" s="1"/>
  <c r="T22" i="99" s="1"/>
  <c r="U22" i="99" s="1"/>
  <c r="V22" i="99" s="1"/>
  <c r="W22" i="99" s="1"/>
  <c r="X22" i="99" s="1"/>
  <c r="Y22" i="99" s="1"/>
  <c r="Z22" i="99" s="1"/>
  <c r="AA22" i="99" s="1"/>
  <c r="AB22" i="99" s="1"/>
  <c r="AC22" i="99" s="1"/>
  <c r="AD22" i="99" s="1"/>
  <c r="AE22" i="99" s="1"/>
  <c r="AF22" i="99" s="1"/>
  <c r="AG22" i="99" s="1"/>
  <c r="AH22" i="99" s="1"/>
  <c r="AI22" i="99" s="1"/>
  <c r="AJ22" i="99"/>
  <c r="I22" i="97"/>
  <c r="J22" i="97" s="1"/>
  <c r="K22" i="97" s="1"/>
  <c r="L22" i="97" s="1"/>
  <c r="M22" i="97" s="1"/>
  <c r="N22" i="97" s="1"/>
  <c r="O22" i="97" s="1"/>
  <c r="P22" i="97" s="1"/>
  <c r="Q22" i="97" s="1"/>
  <c r="R22" i="97" s="1"/>
  <c r="S22" i="97" s="1"/>
  <c r="T22" i="97" s="1"/>
  <c r="U22" i="97" s="1"/>
  <c r="V22" i="97" s="1"/>
  <c r="W22" i="97" s="1"/>
  <c r="X22" i="97" s="1"/>
  <c r="Y22" i="97" s="1"/>
  <c r="Z22" i="97" s="1"/>
  <c r="AA22" i="97" s="1"/>
  <c r="AB22" i="97" s="1"/>
  <c r="AC22" i="97" s="1"/>
  <c r="AD22" i="97" s="1"/>
  <c r="AE22" i="97" s="1"/>
  <c r="AF22" i="97" s="1"/>
  <c r="AG22" i="97" s="1"/>
  <c r="AH22" i="97" s="1"/>
  <c r="AI22" i="97"/>
  <c r="AJ33" i="101"/>
  <c r="M17" i="96"/>
  <c r="N17" i="96" s="1"/>
  <c r="O17" i="96" s="1"/>
  <c r="P17" i="96" s="1"/>
  <c r="Q17" i="96" s="1"/>
  <c r="R17" i="96" s="1"/>
  <c r="S17" i="96" s="1"/>
  <c r="T17" i="96" s="1"/>
  <c r="U17" i="96" s="1"/>
  <c r="V17" i="96" s="1"/>
  <c r="W17" i="96" s="1"/>
  <c r="X17" i="96" s="1"/>
  <c r="Y17" i="96" s="1"/>
  <c r="Z17" i="96" s="1"/>
  <c r="AA17" i="96" s="1"/>
  <c r="AB17" i="96" s="1"/>
  <c r="AC17" i="96" s="1"/>
  <c r="AD17" i="96" s="1"/>
  <c r="AE17" i="96" s="1"/>
  <c r="AF17" i="96" s="1"/>
  <c r="AG17" i="96" s="1"/>
  <c r="AH17" i="96"/>
  <c r="M25" i="97"/>
  <c r="N25" i="97" s="1"/>
  <c r="O25" i="97" s="1"/>
  <c r="P25" i="97" s="1"/>
  <c r="Q25" i="97" s="1"/>
  <c r="R25" i="97" s="1"/>
  <c r="S25" i="97" s="1"/>
  <c r="T25" i="97" s="1"/>
  <c r="U25" i="97" s="1"/>
  <c r="V25" i="97" s="1"/>
  <c r="W25" i="97" s="1"/>
  <c r="X25" i="97" s="1"/>
  <c r="Y25" i="97" s="1"/>
  <c r="Z25" i="97" s="1"/>
  <c r="AA25" i="97" s="1"/>
  <c r="AB25" i="97" s="1"/>
  <c r="AC25" i="97" s="1"/>
  <c r="AD25" i="97" s="1"/>
  <c r="AE25" i="97" s="1"/>
  <c r="AF25" i="97" s="1"/>
  <c r="AG25" i="97" s="1"/>
  <c r="AH25" i="97" s="1"/>
  <c r="AI25" i="97"/>
  <c r="AJ25" i="99"/>
  <c r="J25" i="98"/>
  <c r="K25" i="98" s="1"/>
  <c r="L25" i="98" s="1"/>
  <c r="M25" i="98" s="1"/>
  <c r="N25" i="98" s="1"/>
  <c r="O25" i="98" s="1"/>
  <c r="P25" i="98" s="1"/>
  <c r="Q25" i="98" s="1"/>
  <c r="R25" i="98" s="1"/>
  <c r="S25" i="98" s="1"/>
  <c r="T25" i="98" s="1"/>
  <c r="U25" i="98" s="1"/>
  <c r="V25" i="98" s="1"/>
  <c r="W25" i="98" s="1"/>
  <c r="X25" i="98" s="1"/>
  <c r="Y25" i="98" s="1"/>
  <c r="Z25" i="98" s="1"/>
  <c r="AA25" i="98" s="1"/>
  <c r="AB25" i="98" s="1"/>
  <c r="AC25" i="98" s="1"/>
  <c r="AD25" i="98" s="1"/>
  <c r="AE25" i="98" s="1"/>
  <c r="AF25" i="98" s="1"/>
  <c r="AG25" i="98" s="1"/>
  <c r="AH25" i="98" s="1"/>
  <c r="H30" i="95"/>
  <c r="I30" i="95" s="1"/>
  <c r="J30" i="95" s="1"/>
  <c r="K30" i="95" s="1"/>
  <c r="L30" i="95" s="1"/>
  <c r="M30" i="95" s="1"/>
  <c r="N30" i="95" s="1"/>
  <c r="O30" i="95" s="1"/>
  <c r="P30" i="95" s="1"/>
  <c r="Q30" i="95" s="1"/>
  <c r="R30" i="95" s="1"/>
  <c r="S30" i="95" s="1"/>
  <c r="T30" i="95" s="1"/>
  <c r="U30" i="95" s="1"/>
  <c r="V30" i="95" s="1"/>
  <c r="W30" i="95" s="1"/>
  <c r="X30" i="95" s="1"/>
  <c r="Y30" i="95" s="1"/>
  <c r="Z30" i="95" s="1"/>
  <c r="AA30" i="95" s="1"/>
  <c r="AB30" i="95" s="1"/>
  <c r="AC30" i="95" s="1"/>
  <c r="AD30" i="95" s="1"/>
  <c r="AE30" i="95" s="1"/>
  <c r="AF30" i="95" s="1"/>
  <c r="AG30" i="95" s="1"/>
  <c r="AH30" i="95" s="1"/>
  <c r="AI25" i="95"/>
  <c r="F33" i="96"/>
  <c r="G33" i="96" s="1"/>
  <c r="H33" i="96" s="1"/>
  <c r="I33" i="96" s="1"/>
  <c r="J33" i="96" s="1"/>
  <c r="K33" i="96" s="1"/>
  <c r="L33" i="96" s="1"/>
  <c r="M33" i="96" s="1"/>
  <c r="N33" i="96" s="1"/>
  <c r="O33" i="96" s="1"/>
  <c r="P33" i="96" s="1"/>
  <c r="Q33" i="96" s="1"/>
  <c r="R33" i="96" s="1"/>
  <c r="S33" i="96" s="1"/>
  <c r="T33" i="96" s="1"/>
  <c r="U33" i="96" s="1"/>
  <c r="V33" i="96" s="1"/>
  <c r="W33" i="96" s="1"/>
  <c r="X33" i="96" s="1"/>
  <c r="Y33" i="96" s="1"/>
  <c r="Z33" i="96" s="1"/>
  <c r="AA33" i="96" s="1"/>
  <c r="AB33" i="96" s="1"/>
  <c r="AC33" i="96" s="1"/>
  <c r="AD33" i="96" s="1"/>
  <c r="AE33" i="96" s="1"/>
  <c r="AF33" i="96" s="1"/>
  <c r="AG33" i="96" s="1"/>
  <c r="AH33" i="96"/>
  <c r="L17" i="101"/>
  <c r="M17" i="101" s="1"/>
  <c r="N17" i="101" s="1"/>
  <c r="O17" i="101" s="1"/>
  <c r="P17" i="101" s="1"/>
  <c r="Q17" i="101" s="1"/>
  <c r="R17" i="101" s="1"/>
  <c r="S17" i="101" s="1"/>
  <c r="T17" i="101" s="1"/>
  <c r="U17" i="101" s="1"/>
  <c r="V17" i="101" s="1"/>
  <c r="W17" i="101" s="1"/>
  <c r="X17" i="101" s="1"/>
  <c r="Y17" i="101" s="1"/>
  <c r="Z17" i="101" s="1"/>
  <c r="AA17" i="101" s="1"/>
  <c r="AB17" i="101" s="1"/>
  <c r="AC17" i="101" s="1"/>
  <c r="AD17" i="101" s="1"/>
  <c r="AE17" i="101" s="1"/>
  <c r="AF17" i="101" s="1"/>
  <c r="AG17" i="101" s="1"/>
  <c r="AH17" i="101" s="1"/>
  <c r="AI17" i="101" s="1"/>
  <c r="AJ17" i="101"/>
  <c r="F6" i="96"/>
  <c r="G6" i="96" s="1"/>
  <c r="H6" i="96" s="1"/>
  <c r="I6" i="96" s="1"/>
  <c r="J6" i="96" s="1"/>
  <c r="K6" i="96" s="1"/>
  <c r="L6" i="96" s="1"/>
  <c r="M6" i="96" s="1"/>
  <c r="N6" i="96" s="1"/>
  <c r="O6" i="96" s="1"/>
  <c r="P6" i="96" s="1"/>
  <c r="Q6" i="96" s="1"/>
  <c r="R6" i="96" s="1"/>
  <c r="S6" i="96" s="1"/>
  <c r="T6" i="96" s="1"/>
  <c r="U6" i="96" s="1"/>
  <c r="V6" i="96" s="1"/>
  <c r="W6" i="96" s="1"/>
  <c r="X6" i="96" s="1"/>
  <c r="Y6" i="96" s="1"/>
  <c r="Z6" i="96" s="1"/>
  <c r="AA6" i="96" s="1"/>
  <c r="AB6" i="96" s="1"/>
  <c r="AC6" i="96" s="1"/>
  <c r="AD6" i="96" s="1"/>
  <c r="AE6" i="96" s="1"/>
  <c r="AF6" i="96" s="1"/>
  <c r="AG6" i="96" s="1"/>
  <c r="AH6" i="96"/>
  <c r="I6" i="97"/>
  <c r="J6" i="97" s="1"/>
  <c r="K6" i="97" s="1"/>
  <c r="L6" i="97" s="1"/>
  <c r="M6" i="97" s="1"/>
  <c r="N6" i="97" s="1"/>
  <c r="O6" i="97" s="1"/>
  <c r="P6" i="97" s="1"/>
  <c r="Q6" i="97" s="1"/>
  <c r="R6" i="97" s="1"/>
  <c r="S6" i="97" s="1"/>
  <c r="T6" i="97" s="1"/>
  <c r="U6" i="97" s="1"/>
  <c r="V6" i="97" s="1"/>
  <c r="W6" i="97" s="1"/>
  <c r="X6" i="97" s="1"/>
  <c r="Y6" i="97" s="1"/>
  <c r="Z6" i="97" s="1"/>
  <c r="AA6" i="97" s="1"/>
  <c r="AB6" i="97" s="1"/>
  <c r="AC6" i="97" s="1"/>
  <c r="AD6" i="97" s="1"/>
  <c r="AE6" i="97" s="1"/>
  <c r="AF6" i="97" s="1"/>
  <c r="AG6" i="97" s="1"/>
  <c r="AH6" i="97" s="1"/>
  <c r="AI14" i="95"/>
  <c r="I6" i="101"/>
  <c r="J6" i="101" s="1"/>
  <c r="K6" i="101" s="1"/>
  <c r="L6" i="101" s="1"/>
  <c r="M6" i="101" s="1"/>
  <c r="N6" i="101" s="1"/>
  <c r="O6" i="101" s="1"/>
  <c r="P6" i="101" s="1"/>
  <c r="Q6" i="101" s="1"/>
  <c r="R6" i="101" s="1"/>
  <c r="S6" i="101" s="1"/>
  <c r="T6" i="101" s="1"/>
  <c r="U6" i="101" s="1"/>
  <c r="V6" i="101" s="1"/>
  <c r="W6" i="101" s="1"/>
  <c r="X6" i="101" s="1"/>
  <c r="Y6" i="101" s="1"/>
  <c r="Z6" i="101" s="1"/>
  <c r="AA6" i="101" s="1"/>
  <c r="AB6" i="101" s="1"/>
  <c r="AC6" i="101" s="1"/>
  <c r="AD6" i="101" s="1"/>
  <c r="AE6" i="101" s="1"/>
  <c r="AF6" i="101" s="1"/>
  <c r="AG6" i="101" s="1"/>
  <c r="AH6" i="101" s="1"/>
  <c r="AI6" i="101" s="1"/>
  <c r="G30" i="97"/>
  <c r="H30" i="97" s="1"/>
  <c r="I30" i="97" s="1"/>
  <c r="J30" i="97" s="1"/>
  <c r="K30" i="97" s="1"/>
  <c r="L30" i="97" s="1"/>
  <c r="M30" i="97" s="1"/>
  <c r="N30" i="97" s="1"/>
  <c r="O30" i="97" s="1"/>
  <c r="P30" i="97" s="1"/>
  <c r="Q30" i="97" s="1"/>
  <c r="R30" i="97" s="1"/>
  <c r="S30" i="97" s="1"/>
  <c r="T30" i="97" s="1"/>
  <c r="U30" i="97" s="1"/>
  <c r="V30" i="97" s="1"/>
  <c r="W30" i="97" s="1"/>
  <c r="X30" i="97" s="1"/>
  <c r="Y30" i="97" s="1"/>
  <c r="Z30" i="97" s="1"/>
  <c r="AA30" i="97" s="1"/>
  <c r="AB30" i="97" s="1"/>
  <c r="AC30" i="97" s="1"/>
  <c r="AD30" i="97" s="1"/>
  <c r="AE30" i="97" s="1"/>
  <c r="AF30" i="97" s="1"/>
  <c r="AG30" i="97" s="1"/>
  <c r="AH30" i="97" s="1"/>
  <c r="O9" i="100"/>
  <c r="P9" i="100" s="1"/>
  <c r="Q9" i="100" s="1"/>
  <c r="R9" i="100" s="1"/>
  <c r="S9" i="100" s="1"/>
  <c r="T9" i="100" s="1"/>
  <c r="U9" i="100" s="1"/>
  <c r="V9" i="100" s="1"/>
  <c r="W9" i="100" s="1"/>
  <c r="X9" i="100" s="1"/>
  <c r="Y9" i="100" s="1"/>
  <c r="Z9" i="100" s="1"/>
  <c r="AA9" i="100" s="1"/>
  <c r="AB9" i="100" s="1"/>
  <c r="AC9" i="100" s="1"/>
  <c r="AD9" i="100" s="1"/>
  <c r="AE9" i="100" s="1"/>
  <c r="AF9" i="100" s="1"/>
  <c r="AG9" i="100" s="1"/>
  <c r="AH9" i="100" s="1"/>
  <c r="AI9" i="100"/>
  <c r="AH10" i="96"/>
  <c r="AI6" i="100"/>
  <c r="AI27" i="106"/>
  <c r="G19" i="106"/>
  <c r="H19" i="106" s="1"/>
  <c r="I19" i="106" s="1"/>
  <c r="J19" i="106" s="1"/>
  <c r="K19" i="106" s="1"/>
  <c r="L19" i="106" s="1"/>
  <c r="M19" i="106" s="1"/>
  <c r="N19" i="106" s="1"/>
  <c r="O19" i="106" s="1"/>
  <c r="P19" i="106" s="1"/>
  <c r="Q19" i="106" s="1"/>
  <c r="R19" i="106" s="1"/>
  <c r="S19" i="106" s="1"/>
  <c r="T19" i="106" s="1"/>
  <c r="U19" i="106" s="1"/>
  <c r="V19" i="106" s="1"/>
  <c r="W19" i="106" s="1"/>
  <c r="X19" i="106" s="1"/>
  <c r="Y19" i="106" s="1"/>
  <c r="Z19" i="106" s="1"/>
  <c r="AA19" i="106" s="1"/>
  <c r="AB19" i="106" s="1"/>
  <c r="AC19" i="106" s="1"/>
  <c r="AD19" i="106" s="1"/>
  <c r="AE19" i="106" s="1"/>
  <c r="AF19" i="106" s="1"/>
  <c r="AG19" i="106" s="1"/>
  <c r="AH19" i="106" s="1"/>
  <c r="G4" i="47"/>
  <c r="H4" i="47" s="1"/>
  <c r="I4" i="47" s="1"/>
  <c r="J4" i="47" s="1"/>
  <c r="K4" i="47" s="1"/>
  <c r="L4" i="47" s="1"/>
  <c r="M4" i="47" s="1"/>
  <c r="N4" i="47" s="1"/>
  <c r="O4" i="47" s="1"/>
  <c r="P4" i="47" s="1"/>
  <c r="Q4" i="47" s="1"/>
  <c r="R4" i="47" s="1"/>
  <c r="S4" i="47" s="1"/>
  <c r="T4" i="47" s="1"/>
  <c r="U4" i="47" s="1"/>
  <c r="V4" i="47" s="1"/>
  <c r="W4" i="47" s="1"/>
  <c r="X4" i="47" s="1"/>
  <c r="Y4" i="47" s="1"/>
  <c r="Z4" i="47" s="1"/>
  <c r="AA4" i="47" s="1"/>
  <c r="AB4" i="47" s="1"/>
  <c r="AC4" i="47" s="1"/>
  <c r="AD4" i="47" s="1"/>
  <c r="AE4" i="47" s="1"/>
  <c r="AF4" i="47" s="1"/>
  <c r="AG4" i="47" s="1"/>
  <c r="AH4" i="47" s="1"/>
  <c r="AI27" i="47"/>
  <c r="G27" i="47"/>
  <c r="H27" i="47" s="1"/>
  <c r="I27" i="47" s="1"/>
  <c r="J27" i="47" s="1"/>
  <c r="K27" i="47" s="1"/>
  <c r="L27" i="47" s="1"/>
  <c r="M27" i="47" s="1"/>
  <c r="N27" i="47" s="1"/>
  <c r="O27" i="47" s="1"/>
  <c r="P27" i="47" s="1"/>
  <c r="Q27" i="47" s="1"/>
  <c r="R27" i="47" s="1"/>
  <c r="S27" i="47" s="1"/>
  <c r="T27" i="47" s="1"/>
  <c r="U27" i="47" s="1"/>
  <c r="V27" i="47" s="1"/>
  <c r="W27" i="47" s="1"/>
  <c r="X27" i="47" s="1"/>
  <c r="Y27" i="47" s="1"/>
  <c r="Z27" i="47" s="1"/>
  <c r="AA27" i="47" s="1"/>
  <c r="AB27" i="47" s="1"/>
  <c r="AC27" i="47" s="1"/>
  <c r="AD27" i="47" s="1"/>
  <c r="AE27" i="47" s="1"/>
  <c r="AF27" i="47" s="1"/>
  <c r="AG27" i="47" s="1"/>
  <c r="AH27" i="47" s="1"/>
  <c r="AI24" i="103"/>
  <c r="G24" i="106"/>
  <c r="H24" i="106" s="1"/>
  <c r="I24" i="106" s="1"/>
  <c r="J24" i="106" s="1"/>
  <c r="K24" i="106" s="1"/>
  <c r="L24" i="106" s="1"/>
  <c r="M24" i="106" s="1"/>
  <c r="N24" i="106" s="1"/>
  <c r="O24" i="106" s="1"/>
  <c r="P24" i="106" s="1"/>
  <c r="Q24" i="106" s="1"/>
  <c r="R24" i="106" s="1"/>
  <c r="S24" i="106" s="1"/>
  <c r="T24" i="106" s="1"/>
  <c r="U24" i="106" s="1"/>
  <c r="V24" i="106" s="1"/>
  <c r="W24" i="106" s="1"/>
  <c r="X24" i="106" s="1"/>
  <c r="Y24" i="106" s="1"/>
  <c r="Z24" i="106" s="1"/>
  <c r="AA24" i="106" s="1"/>
  <c r="AB24" i="106" s="1"/>
  <c r="AC24" i="106" s="1"/>
  <c r="AD24" i="106" s="1"/>
  <c r="AE24" i="106" s="1"/>
  <c r="AF24" i="106" s="1"/>
  <c r="AG24" i="106" s="1"/>
  <c r="AH24" i="106" s="1"/>
  <c r="AI27" i="103"/>
  <c r="G24" i="47"/>
  <c r="H24" i="47" s="1"/>
  <c r="I24" i="47" s="1"/>
  <c r="J24" i="47" s="1"/>
  <c r="K24" i="47" s="1"/>
  <c r="L24" i="47" s="1"/>
  <c r="M24" i="47" s="1"/>
  <c r="N24" i="47" s="1"/>
  <c r="O24" i="47" s="1"/>
  <c r="P24" i="47" s="1"/>
  <c r="Q24" i="47" s="1"/>
  <c r="R24" i="47" s="1"/>
  <c r="S24" i="47" s="1"/>
  <c r="T24" i="47" s="1"/>
  <c r="U24" i="47" s="1"/>
  <c r="V24" i="47" s="1"/>
  <c r="W24" i="47" s="1"/>
  <c r="X24" i="47" s="1"/>
  <c r="Y24" i="47" s="1"/>
  <c r="Z24" i="47" s="1"/>
  <c r="AA24" i="47" s="1"/>
  <c r="AB24" i="47" s="1"/>
  <c r="AC24" i="47" s="1"/>
  <c r="AD24" i="47" s="1"/>
  <c r="AE24" i="47" s="1"/>
  <c r="AF24" i="47" s="1"/>
  <c r="AG24" i="47" s="1"/>
  <c r="AH24" i="47" s="1"/>
  <c r="F13" i="106"/>
  <c r="G13" i="106" s="1"/>
  <c r="H13" i="106" s="1"/>
  <c r="I13" i="106" s="1"/>
  <c r="J13" i="106" s="1"/>
  <c r="K13" i="106" s="1"/>
  <c r="L13" i="106" s="1"/>
  <c r="M13" i="106" s="1"/>
  <c r="N13" i="106" s="1"/>
  <c r="O13" i="106" s="1"/>
  <c r="P13" i="106" s="1"/>
  <c r="Q13" i="106" s="1"/>
  <c r="R13" i="106" s="1"/>
  <c r="S13" i="106" s="1"/>
  <c r="T13" i="106" s="1"/>
  <c r="U13" i="106" s="1"/>
  <c r="V13" i="106" s="1"/>
  <c r="W13" i="106" s="1"/>
  <c r="X13" i="106" s="1"/>
  <c r="Y13" i="106" s="1"/>
  <c r="Z13" i="106" s="1"/>
  <c r="AA13" i="106" s="1"/>
  <c r="AB13" i="106" s="1"/>
  <c r="AC13" i="106" s="1"/>
  <c r="AD13" i="106" s="1"/>
  <c r="AE13" i="106" s="1"/>
  <c r="AF13" i="106" s="1"/>
  <c r="AG13" i="106" s="1"/>
  <c r="AH13" i="106" s="1"/>
  <c r="G19" i="47"/>
  <c r="H19" i="47" s="1"/>
  <c r="I19" i="47" s="1"/>
  <c r="J19" i="47" s="1"/>
  <c r="K19" i="47" s="1"/>
  <c r="L19" i="47" s="1"/>
  <c r="M19" i="47" s="1"/>
  <c r="N19" i="47" s="1"/>
  <c r="O19" i="47" s="1"/>
  <c r="P19" i="47" s="1"/>
  <c r="Q19" i="47" s="1"/>
  <c r="R19" i="47" s="1"/>
  <c r="S19" i="47" s="1"/>
  <c r="T19" i="47" s="1"/>
  <c r="U19" i="47" s="1"/>
  <c r="V19" i="47" s="1"/>
  <c r="W19" i="47" s="1"/>
  <c r="X19" i="47" s="1"/>
  <c r="Y19" i="47" s="1"/>
  <c r="Z19" i="47" s="1"/>
  <c r="AA19" i="47" s="1"/>
  <c r="AB19" i="47" s="1"/>
  <c r="AC19" i="47" s="1"/>
  <c r="AD19" i="47" s="1"/>
  <c r="AE19" i="47" s="1"/>
  <c r="AF19" i="47" s="1"/>
  <c r="AG19" i="47" s="1"/>
  <c r="AH19" i="47" s="1"/>
  <c r="AI7" i="106"/>
  <c r="AI16" i="106"/>
  <c r="AI10" i="106"/>
  <c r="AI4" i="106"/>
  <c r="AI13" i="106" l="1"/>
  <c r="AI19" i="103"/>
  <c r="AJ6" i="101"/>
  <c r="AI4" i="103"/>
  <c r="AI24" i="106"/>
  <c r="AI6" i="97"/>
  <c r="AI14" i="97"/>
  <c r="AI9" i="88"/>
  <c r="AH9" i="88"/>
  <c r="AJ33" i="99"/>
  <c r="AI22" i="95"/>
  <c r="AI7" i="103"/>
  <c r="AI22" i="98"/>
  <c r="AI30" i="95"/>
  <c r="AI9" i="97"/>
  <c r="AI19" i="106"/>
  <c r="AH33" i="88"/>
  <c r="AJ33" i="88" s="1"/>
  <c r="AI33" i="88"/>
  <c r="AI25" i="98"/>
  <c r="AI17" i="95"/>
  <c r="AJ13" i="104"/>
  <c r="AJ22" i="88"/>
  <c r="AI24" i="47"/>
  <c r="AI19" i="47"/>
  <c r="AI4" i="47"/>
  <c r="AI30" i="97"/>
  <c r="AH9" i="96"/>
  <c r="AI33" i="98"/>
  <c r="AI30" i="98"/>
  <c r="AJ9" i="88" l="1"/>
</calcChain>
</file>

<file path=xl/comments1.xml><?xml version="1.0" encoding="utf-8"?>
<comments xmlns="http://schemas.openxmlformats.org/spreadsheetml/2006/main">
  <authors>
    <author>Ophiex1</author>
  </authors>
  <commentList>
    <comment ref="U8" authorId="0" shapeId="0">
      <text>
        <r>
          <rPr>
            <b/>
            <sz val="9"/>
            <color indexed="81"/>
            <rFont val="Tahoma"/>
            <family val="2"/>
          </rPr>
          <t xml:space="preserve">NC20204082
</t>
        </r>
      </text>
    </comment>
  </commentList>
</comments>
</file>

<file path=xl/sharedStrings.xml><?xml version="1.0" encoding="utf-8"?>
<sst xmlns="http://schemas.openxmlformats.org/spreadsheetml/2006/main" count="1211" uniqueCount="39">
  <si>
    <t>90-6-22 (500)</t>
    <phoneticPr fontId="2" type="noConversion"/>
  </si>
  <si>
    <t>8-6-91-8 (8)</t>
    <phoneticPr fontId="2" type="noConversion"/>
  </si>
  <si>
    <t>140-6-11-8(140)</t>
    <phoneticPr fontId="2" type="noConversion"/>
  </si>
  <si>
    <t>6.5-6-101-8 (42)</t>
    <phoneticPr fontId="2" type="noConversion"/>
  </si>
  <si>
    <t>前月剩餘量</t>
    <phoneticPr fontId="2" type="noConversion"/>
  </si>
  <si>
    <r>
      <rPr>
        <sz val="11"/>
        <rFont val="微軟正黑體"/>
        <family val="2"/>
        <charset val="136"/>
      </rPr>
      <t>日期</t>
    </r>
  </si>
  <si>
    <r>
      <rPr>
        <sz val="11"/>
        <rFont val="微軟正黑體"/>
        <family val="2"/>
        <charset val="136"/>
      </rPr>
      <t>星期</t>
    </r>
  </si>
  <si>
    <r>
      <rPr>
        <sz val="11"/>
        <rFont val="微軟正黑體"/>
        <family val="2"/>
        <charset val="136"/>
      </rPr>
      <t>訂單量</t>
    </r>
  </si>
  <si>
    <r>
      <rPr>
        <sz val="11"/>
        <rFont val="微軟正黑體"/>
        <family val="2"/>
        <charset val="136"/>
      </rPr>
      <t>加工數量</t>
    </r>
  </si>
  <si>
    <r>
      <rPr>
        <sz val="11"/>
        <rFont val="微軟正黑體"/>
        <family val="2"/>
        <charset val="136"/>
      </rPr>
      <t>報廢</t>
    </r>
    <r>
      <rPr>
        <sz val="11"/>
        <rFont val="Calibri"/>
        <family val="2"/>
      </rPr>
      <t>/</t>
    </r>
    <r>
      <rPr>
        <sz val="11"/>
        <rFont val="微軟正黑體"/>
        <family val="2"/>
        <charset val="136"/>
      </rPr>
      <t>退貨</t>
    </r>
  </si>
  <si>
    <r>
      <rPr>
        <sz val="11"/>
        <rFont val="微軟正黑體"/>
        <family val="2"/>
        <charset val="136"/>
      </rPr>
      <t>成品庫存量</t>
    </r>
  </si>
  <si>
    <r>
      <t>CHF</t>
    </r>
    <r>
      <rPr>
        <sz val="11"/>
        <rFont val="微軟正黑體"/>
        <family val="2"/>
        <charset val="136"/>
      </rPr>
      <t>生產量</t>
    </r>
    <phoneticPr fontId="1" type="noConversion"/>
  </si>
  <si>
    <r>
      <rPr>
        <sz val="11"/>
        <rFont val="微軟正黑體"/>
        <family val="2"/>
        <charset val="136"/>
      </rPr>
      <t>鍛件實交數量</t>
    </r>
    <phoneticPr fontId="1" type="noConversion"/>
  </si>
  <si>
    <r>
      <rPr>
        <sz val="11"/>
        <rFont val="微軟正黑體"/>
        <family val="2"/>
        <charset val="136"/>
      </rPr>
      <t>鍛件庫存量</t>
    </r>
    <phoneticPr fontId="1" type="noConversion"/>
  </si>
  <si>
    <r>
      <rPr>
        <sz val="11"/>
        <rFont val="微軟正黑體"/>
        <family val="2"/>
        <charset val="136"/>
      </rPr>
      <t>實際出貨量</t>
    </r>
  </si>
  <si>
    <r>
      <rPr>
        <sz val="11"/>
        <rFont val="微軟正黑體"/>
        <family val="2"/>
        <charset val="136"/>
      </rPr>
      <t>鍛件實交數量</t>
    </r>
  </si>
  <si>
    <r>
      <rPr>
        <sz val="11"/>
        <rFont val="微軟正黑體"/>
        <family val="2"/>
        <charset val="136"/>
      </rPr>
      <t>鍛件庫存量</t>
    </r>
  </si>
  <si>
    <r>
      <rPr>
        <sz val="12"/>
        <rFont val="微軟正黑體"/>
        <family val="2"/>
        <charset val="136"/>
      </rPr>
      <t>圖號</t>
    </r>
  </si>
  <si>
    <r>
      <rPr>
        <sz val="11"/>
        <rFont val="微軟正黑體"/>
        <family val="2"/>
        <charset val="136"/>
      </rPr>
      <t>總計</t>
    </r>
  </si>
  <si>
    <r>
      <rPr>
        <sz val="11"/>
        <rFont val="微軟正黑體"/>
        <family val="2"/>
        <charset val="136"/>
      </rPr>
      <t>日</t>
    </r>
  </si>
  <si>
    <r>
      <rPr>
        <sz val="11"/>
        <rFont val="微軟正黑體"/>
        <family val="2"/>
        <charset val="136"/>
      </rPr>
      <t>一</t>
    </r>
  </si>
  <si>
    <r>
      <rPr>
        <sz val="11"/>
        <rFont val="微軟正黑體"/>
        <family val="2"/>
        <charset val="136"/>
      </rPr>
      <t>二</t>
    </r>
  </si>
  <si>
    <r>
      <rPr>
        <sz val="11"/>
        <rFont val="微軟正黑體"/>
        <family val="2"/>
        <charset val="136"/>
      </rPr>
      <t>三</t>
    </r>
  </si>
  <si>
    <r>
      <rPr>
        <sz val="11"/>
        <rFont val="微軟正黑體"/>
        <family val="2"/>
        <charset val="136"/>
      </rPr>
      <t>四</t>
    </r>
  </si>
  <si>
    <r>
      <rPr>
        <sz val="11"/>
        <rFont val="微軟正黑體"/>
        <family val="2"/>
        <charset val="136"/>
      </rPr>
      <t>五</t>
    </r>
  </si>
  <si>
    <r>
      <rPr>
        <sz val="11"/>
        <rFont val="微軟正黑體"/>
        <family val="2"/>
        <charset val="136"/>
      </rPr>
      <t>六</t>
    </r>
  </si>
  <si>
    <t xml:space="preserve">RT Raw material </t>
    <phoneticPr fontId="1" type="noConversion"/>
  </si>
  <si>
    <t>RT Daily report</t>
    <phoneticPr fontId="1" type="noConversion"/>
  </si>
  <si>
    <t>CHF Daily report</t>
    <phoneticPr fontId="1" type="noConversion"/>
  </si>
  <si>
    <t>Date</t>
    <phoneticPr fontId="1" type="noConversion"/>
  </si>
  <si>
    <t>RT finished q'ty</t>
    <phoneticPr fontId="1" type="noConversion"/>
  </si>
  <si>
    <t>RT delivered</t>
    <phoneticPr fontId="1" type="noConversion"/>
  </si>
  <si>
    <r>
      <t xml:space="preserve">90-6-22 (500)
</t>
    </r>
    <r>
      <rPr>
        <b/>
        <sz val="9"/>
        <color rgb="FF0000FF"/>
        <rFont val="細明體"/>
        <family val="3"/>
        <charset val="136"/>
      </rPr>
      <t>標準每台</t>
    </r>
    <r>
      <rPr>
        <b/>
        <sz val="12"/>
        <color rgb="FF0000FF"/>
        <rFont val="細明體"/>
        <family val="3"/>
        <charset val="136"/>
      </rPr>
      <t xml:space="preserve">
</t>
    </r>
    <r>
      <rPr>
        <b/>
        <sz val="12"/>
        <color rgb="FF0000FF"/>
        <rFont val="Calibri"/>
        <family val="2"/>
      </rPr>
      <t>2,520pcs</t>
    </r>
    <phoneticPr fontId="1" type="noConversion"/>
  </si>
  <si>
    <r>
      <t xml:space="preserve">6.5-6-101-8 (42)
</t>
    </r>
    <r>
      <rPr>
        <b/>
        <sz val="9"/>
        <color rgb="FF0000FF"/>
        <rFont val="細明體"/>
        <family val="3"/>
        <charset val="136"/>
      </rPr>
      <t>標準每台</t>
    </r>
    <r>
      <rPr>
        <b/>
        <sz val="12"/>
        <color rgb="FF0000FF"/>
        <rFont val="細明體"/>
        <family val="3"/>
        <charset val="136"/>
      </rPr>
      <t xml:space="preserve">
</t>
    </r>
    <r>
      <rPr>
        <b/>
        <sz val="12"/>
        <color rgb="FF0000FF"/>
        <rFont val="Calibri"/>
        <family val="2"/>
      </rPr>
      <t>2,800pcs</t>
    </r>
    <phoneticPr fontId="2" type="noConversion"/>
  </si>
  <si>
    <r>
      <t xml:space="preserve">140-6-11-8(140)
</t>
    </r>
    <r>
      <rPr>
        <b/>
        <sz val="9"/>
        <color rgb="FF0000FF"/>
        <rFont val="細明體"/>
        <family val="3"/>
        <charset val="136"/>
      </rPr>
      <t>標準每台</t>
    </r>
    <r>
      <rPr>
        <b/>
        <sz val="12"/>
        <color rgb="FF0000FF"/>
        <rFont val="細明體"/>
        <family val="3"/>
        <charset val="136"/>
      </rPr>
      <t xml:space="preserve">
</t>
    </r>
    <r>
      <rPr>
        <b/>
        <sz val="12"/>
        <color rgb="FF0000FF"/>
        <rFont val="Calibri"/>
        <family val="2"/>
      </rPr>
      <t>2,300pcs</t>
    </r>
    <phoneticPr fontId="1" type="noConversion"/>
  </si>
  <si>
    <t>鍛件來料量</t>
    <phoneticPr fontId="1" type="noConversion"/>
  </si>
  <si>
    <t>CHF Incoming</t>
    <phoneticPr fontId="1" type="noConversion"/>
  </si>
  <si>
    <t>NG</t>
    <phoneticPr fontId="1" type="noConversion"/>
  </si>
  <si>
    <t>Week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</si>
</sst>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微軟正黑體"/>
      <family val="2"/>
      <charset val="136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2"/>
      <name val="微軟正黑體"/>
      <family val="2"/>
      <charset val="136"/>
    </font>
    <font>
      <b/>
      <sz val="12"/>
      <name val="Calibri"/>
      <family val="2"/>
    </font>
    <font>
      <b/>
      <sz val="12"/>
      <color rgb="FF0000FF"/>
      <name val="細明體"/>
      <family val="3"/>
      <charset val="136"/>
    </font>
    <font>
      <b/>
      <sz val="12"/>
      <color rgb="FF0000FF"/>
      <name val="Calibri"/>
      <family val="2"/>
    </font>
    <font>
      <b/>
      <sz val="9"/>
      <color rgb="FF0000FF"/>
      <name val="細明體"/>
      <family val="3"/>
      <charset val="136"/>
    </font>
    <font>
      <sz val="11"/>
      <color rgb="FFFF0000"/>
      <name val="Calibri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/>
    </xf>
    <xf numFmtId="38" fontId="4" fillId="2" borderId="3" xfId="0" applyNumberFormat="1" applyFont="1" applyFill="1" applyBorder="1" applyAlignment="1">
      <alignment horizontal="center" vertical="center"/>
    </xf>
    <xf numFmtId="38" fontId="4" fillId="3" borderId="3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13" fillId="0" borderId="3" xfId="0" applyNumberFormat="1" applyFont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3" borderId="0" xfId="0" applyFont="1" applyFill="1">
      <alignment vertical="center"/>
    </xf>
    <xf numFmtId="38" fontId="4" fillId="4" borderId="3" xfId="0" applyNumberFormat="1" applyFont="1" applyFill="1" applyBorder="1" applyAlignment="1">
      <alignment horizontal="center" vertical="center"/>
    </xf>
    <xf numFmtId="38" fontId="4" fillId="5" borderId="3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38" fontId="13" fillId="4" borderId="3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 wrapText="1"/>
    </xf>
    <xf numFmtId="38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 wrapText="1"/>
    </xf>
    <xf numFmtId="38" fontId="4" fillId="0" borderId="9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workbookViewId="0">
      <selection sqref="A1:XFD1048576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5" width="9.125" style="16" customWidth="1"/>
    <col min="6" max="10" width="9.125" style="4" customWidth="1"/>
    <col min="11" max="12" width="9.125" style="16" customWidth="1"/>
    <col min="13" max="17" width="9.125" style="4" customWidth="1"/>
    <col min="18" max="19" width="9.125" style="16" customWidth="1"/>
    <col min="20" max="20" width="9.125" style="4" customWidth="1"/>
    <col min="21" max="21" width="9.125" style="16" customWidth="1"/>
    <col min="22" max="24" width="9.125" style="4" customWidth="1"/>
    <col min="25" max="26" width="9.125" style="16" customWidth="1"/>
    <col min="27" max="31" width="9.125" style="4" customWidth="1"/>
    <col min="32" max="33" width="9.125" style="16" customWidth="1"/>
    <col min="34" max="35" width="9.125" style="4" customWidth="1"/>
    <col min="36" max="16384" width="8.875" style="1"/>
  </cols>
  <sheetData>
    <row r="1" spans="1:35" x14ac:dyDescent="0.25">
      <c r="A1" s="31" t="s">
        <v>17</v>
      </c>
      <c r="B1" s="12" t="s">
        <v>5</v>
      </c>
      <c r="C1" s="14" t="s">
        <v>29</v>
      </c>
      <c r="D1" s="33" t="s">
        <v>4</v>
      </c>
      <c r="E1" s="6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6">
        <v>7</v>
      </c>
      <c r="L1" s="6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6">
        <v>14</v>
      </c>
      <c r="S1" s="6">
        <v>15</v>
      </c>
      <c r="T1" s="2">
        <v>16</v>
      </c>
      <c r="U1" s="6">
        <v>17</v>
      </c>
      <c r="V1" s="2">
        <v>18</v>
      </c>
      <c r="W1" s="2">
        <v>19</v>
      </c>
      <c r="X1" s="2">
        <v>20</v>
      </c>
      <c r="Y1" s="6">
        <v>21</v>
      </c>
      <c r="Z1" s="6">
        <v>22</v>
      </c>
      <c r="AA1" s="2">
        <v>23</v>
      </c>
      <c r="AB1" s="2">
        <v>24</v>
      </c>
      <c r="AC1" s="2">
        <v>25</v>
      </c>
      <c r="AD1" s="2">
        <v>26</v>
      </c>
      <c r="AE1" s="2">
        <v>27</v>
      </c>
      <c r="AF1" s="6">
        <v>28</v>
      </c>
      <c r="AG1" s="6">
        <v>29</v>
      </c>
      <c r="AH1" s="2">
        <v>30</v>
      </c>
      <c r="AI1" s="35" t="s">
        <v>18</v>
      </c>
    </row>
    <row r="2" spans="1:35" x14ac:dyDescent="0.25">
      <c r="A2" s="32"/>
      <c r="B2" s="13" t="s">
        <v>6</v>
      </c>
      <c r="C2" s="14" t="s">
        <v>38</v>
      </c>
      <c r="D2" s="34"/>
      <c r="E2" s="7" t="s">
        <v>19</v>
      </c>
      <c r="F2" s="3" t="s">
        <v>20</v>
      </c>
      <c r="G2" s="3" t="s">
        <v>21</v>
      </c>
      <c r="H2" s="3" t="s">
        <v>22</v>
      </c>
      <c r="I2" s="3" t="s">
        <v>23</v>
      </c>
      <c r="J2" s="3" t="s">
        <v>24</v>
      </c>
      <c r="K2" s="7" t="s">
        <v>25</v>
      </c>
      <c r="L2" s="7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7" t="s">
        <v>25</v>
      </c>
      <c r="S2" s="7" t="s">
        <v>19</v>
      </c>
      <c r="T2" s="3" t="s">
        <v>20</v>
      </c>
      <c r="U2" s="7" t="s">
        <v>21</v>
      </c>
      <c r="V2" s="3" t="s">
        <v>22</v>
      </c>
      <c r="W2" s="3" t="s">
        <v>23</v>
      </c>
      <c r="X2" s="3" t="s">
        <v>24</v>
      </c>
      <c r="Y2" s="7" t="s">
        <v>25</v>
      </c>
      <c r="Z2" s="7" t="s">
        <v>19</v>
      </c>
      <c r="AA2" s="3" t="s">
        <v>20</v>
      </c>
      <c r="AB2" s="3" t="s">
        <v>21</v>
      </c>
      <c r="AC2" s="3" t="s">
        <v>22</v>
      </c>
      <c r="AD2" s="3" t="s">
        <v>23</v>
      </c>
      <c r="AE2" s="3" t="s">
        <v>24</v>
      </c>
      <c r="AF2" s="7" t="s">
        <v>25</v>
      </c>
      <c r="AG2" s="7" t="s">
        <v>19</v>
      </c>
      <c r="AH2" s="3" t="s">
        <v>20</v>
      </c>
      <c r="AI2" s="36"/>
    </row>
    <row r="3" spans="1:35" x14ac:dyDescent="0.25">
      <c r="A3" s="28" t="s">
        <v>0</v>
      </c>
      <c r="B3" s="22" t="s">
        <v>35</v>
      </c>
      <c r="C3" s="3" t="s">
        <v>36</v>
      </c>
      <c r="D3" s="8"/>
      <c r="E3" s="9"/>
      <c r="F3" s="8"/>
      <c r="G3" s="8"/>
      <c r="H3" s="8"/>
      <c r="I3" s="8"/>
      <c r="J3" s="8"/>
      <c r="K3" s="9"/>
      <c r="L3" s="9"/>
      <c r="M3" s="8"/>
      <c r="N3" s="8"/>
      <c r="O3" s="8"/>
      <c r="P3" s="8"/>
      <c r="Q3" s="8"/>
      <c r="R3" s="9"/>
      <c r="S3" s="9"/>
      <c r="T3" s="8"/>
      <c r="U3" s="9"/>
      <c r="V3" s="8"/>
      <c r="W3" s="8"/>
      <c r="X3" s="8"/>
      <c r="Y3" s="9"/>
      <c r="Z3" s="9"/>
      <c r="AA3" s="8"/>
      <c r="AB3" s="8"/>
      <c r="AC3" s="8"/>
      <c r="AD3" s="8"/>
      <c r="AE3" s="8"/>
      <c r="AF3" s="9"/>
      <c r="AG3" s="9"/>
      <c r="AH3" s="8"/>
      <c r="AI3" s="8">
        <f t="shared" ref="AI3:AI29" si="0">SUM(E3:AH3)</f>
        <v>0</v>
      </c>
    </row>
    <row r="4" spans="1:35" x14ac:dyDescent="0.25">
      <c r="A4" s="29"/>
      <c r="B4" s="3" t="s">
        <v>13</v>
      </c>
      <c r="C4" s="3" t="s">
        <v>26</v>
      </c>
      <c r="D4" s="8"/>
      <c r="E4" s="9">
        <f>D4+E3-E5</f>
        <v>0</v>
      </c>
      <c r="F4" s="8">
        <f t="shared" ref="F4:AH4" si="1">E4+F3-F5</f>
        <v>0</v>
      </c>
      <c r="G4" s="8">
        <f t="shared" si="1"/>
        <v>0</v>
      </c>
      <c r="H4" s="8">
        <f t="shared" si="1"/>
        <v>0</v>
      </c>
      <c r="I4" s="8">
        <f t="shared" si="1"/>
        <v>0</v>
      </c>
      <c r="J4" s="8">
        <f t="shared" si="1"/>
        <v>0</v>
      </c>
      <c r="K4" s="9">
        <f t="shared" si="1"/>
        <v>0</v>
      </c>
      <c r="L4" s="9">
        <f t="shared" si="1"/>
        <v>0</v>
      </c>
      <c r="M4" s="8">
        <f t="shared" si="1"/>
        <v>0</v>
      </c>
      <c r="N4" s="8">
        <f t="shared" si="1"/>
        <v>0</v>
      </c>
      <c r="O4" s="8">
        <f t="shared" si="1"/>
        <v>0</v>
      </c>
      <c r="P4" s="8">
        <f t="shared" si="1"/>
        <v>0</v>
      </c>
      <c r="Q4" s="8">
        <f t="shared" si="1"/>
        <v>0</v>
      </c>
      <c r="R4" s="9">
        <f t="shared" si="1"/>
        <v>0</v>
      </c>
      <c r="S4" s="9">
        <f t="shared" si="1"/>
        <v>0</v>
      </c>
      <c r="T4" s="8">
        <f t="shared" si="1"/>
        <v>0</v>
      </c>
      <c r="U4" s="9">
        <f t="shared" si="1"/>
        <v>0</v>
      </c>
      <c r="V4" s="8">
        <f t="shared" si="1"/>
        <v>0</v>
      </c>
      <c r="W4" s="8">
        <f t="shared" si="1"/>
        <v>0</v>
      </c>
      <c r="X4" s="8">
        <f t="shared" si="1"/>
        <v>0</v>
      </c>
      <c r="Y4" s="9">
        <f t="shared" si="1"/>
        <v>0</v>
      </c>
      <c r="Z4" s="9">
        <f t="shared" si="1"/>
        <v>0</v>
      </c>
      <c r="AA4" s="8">
        <f t="shared" si="1"/>
        <v>0</v>
      </c>
      <c r="AB4" s="8">
        <f t="shared" si="1"/>
        <v>0</v>
      </c>
      <c r="AC4" s="8">
        <f t="shared" si="1"/>
        <v>0</v>
      </c>
      <c r="AD4" s="8">
        <f t="shared" si="1"/>
        <v>0</v>
      </c>
      <c r="AE4" s="8">
        <f t="shared" si="1"/>
        <v>0</v>
      </c>
      <c r="AF4" s="9">
        <f t="shared" si="1"/>
        <v>0</v>
      </c>
      <c r="AG4" s="9">
        <f t="shared" si="1"/>
        <v>0</v>
      </c>
      <c r="AH4" s="8">
        <f t="shared" si="1"/>
        <v>0</v>
      </c>
      <c r="AI4" s="8">
        <f t="shared" si="0"/>
        <v>0</v>
      </c>
    </row>
    <row r="5" spans="1:35" x14ac:dyDescent="0.25">
      <c r="A5" s="29"/>
      <c r="B5" s="3" t="s">
        <v>8</v>
      </c>
      <c r="C5" s="3" t="s">
        <v>27</v>
      </c>
      <c r="D5" s="8"/>
      <c r="E5" s="9"/>
      <c r="F5" s="8"/>
      <c r="G5" s="8"/>
      <c r="H5" s="8"/>
      <c r="I5" s="8"/>
      <c r="J5" s="8"/>
      <c r="K5" s="9"/>
      <c r="L5" s="9"/>
      <c r="M5" s="8"/>
      <c r="N5" s="8"/>
      <c r="O5" s="8"/>
      <c r="P5" s="8"/>
      <c r="Q5" s="8"/>
      <c r="R5" s="9"/>
      <c r="S5" s="9"/>
      <c r="T5" s="8"/>
      <c r="U5" s="9"/>
      <c r="V5" s="8"/>
      <c r="W5" s="8"/>
      <c r="X5" s="8"/>
      <c r="Y5" s="9"/>
      <c r="Z5" s="9"/>
      <c r="AA5" s="8"/>
      <c r="AB5" s="8"/>
      <c r="AC5" s="8"/>
      <c r="AD5" s="8"/>
      <c r="AE5" s="8"/>
      <c r="AF5" s="9"/>
      <c r="AG5" s="9"/>
      <c r="AH5" s="8"/>
      <c r="AI5" s="8">
        <f t="shared" si="0"/>
        <v>0</v>
      </c>
    </row>
    <row r="6" spans="1:35" x14ac:dyDescent="0.25">
      <c r="A6" s="29"/>
      <c r="B6" s="3" t="s">
        <v>9</v>
      </c>
      <c r="C6" s="3" t="s">
        <v>37</v>
      </c>
      <c r="D6" s="8"/>
      <c r="E6" s="9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9"/>
      <c r="S6" s="9"/>
      <c r="T6" s="8"/>
      <c r="U6" s="9"/>
      <c r="V6" s="8"/>
      <c r="W6" s="8"/>
      <c r="X6" s="8"/>
      <c r="Y6" s="9"/>
      <c r="Z6" s="9"/>
      <c r="AA6" s="8"/>
      <c r="AB6" s="8"/>
      <c r="AC6" s="8"/>
      <c r="AD6" s="8"/>
      <c r="AE6" s="8"/>
      <c r="AF6" s="9"/>
      <c r="AG6" s="9"/>
      <c r="AH6" s="8"/>
      <c r="AI6" s="8">
        <f t="shared" si="0"/>
        <v>0</v>
      </c>
    </row>
    <row r="7" spans="1:35" x14ac:dyDescent="0.25">
      <c r="A7" s="29"/>
      <c r="B7" s="3" t="s">
        <v>10</v>
      </c>
      <c r="C7" s="3" t="s">
        <v>30</v>
      </c>
      <c r="D7" s="8"/>
      <c r="E7" s="9">
        <f t="shared" ref="E7:AH7" si="2">D7+E5-E6-E8</f>
        <v>0</v>
      </c>
      <c r="F7" s="8">
        <f t="shared" si="2"/>
        <v>0</v>
      </c>
      <c r="G7" s="8">
        <f t="shared" si="2"/>
        <v>0</v>
      </c>
      <c r="H7" s="8">
        <f t="shared" si="2"/>
        <v>0</v>
      </c>
      <c r="I7" s="8">
        <f t="shared" si="2"/>
        <v>0</v>
      </c>
      <c r="J7" s="8">
        <f t="shared" si="2"/>
        <v>0</v>
      </c>
      <c r="K7" s="9">
        <f t="shared" si="2"/>
        <v>0</v>
      </c>
      <c r="L7" s="9">
        <f t="shared" si="2"/>
        <v>0</v>
      </c>
      <c r="M7" s="8">
        <f t="shared" si="2"/>
        <v>0</v>
      </c>
      <c r="N7" s="8">
        <f t="shared" si="2"/>
        <v>0</v>
      </c>
      <c r="O7" s="8">
        <f t="shared" si="2"/>
        <v>0</v>
      </c>
      <c r="P7" s="8">
        <f t="shared" si="2"/>
        <v>0</v>
      </c>
      <c r="Q7" s="8">
        <f t="shared" si="2"/>
        <v>0</v>
      </c>
      <c r="R7" s="9">
        <f t="shared" si="2"/>
        <v>0</v>
      </c>
      <c r="S7" s="9">
        <f t="shared" si="2"/>
        <v>0</v>
      </c>
      <c r="T7" s="8">
        <f t="shared" si="2"/>
        <v>0</v>
      </c>
      <c r="U7" s="9">
        <f t="shared" si="2"/>
        <v>0</v>
      </c>
      <c r="V7" s="8">
        <f t="shared" si="2"/>
        <v>0</v>
      </c>
      <c r="W7" s="8">
        <f t="shared" si="2"/>
        <v>0</v>
      </c>
      <c r="X7" s="8">
        <f t="shared" si="2"/>
        <v>0</v>
      </c>
      <c r="Y7" s="9">
        <f t="shared" si="2"/>
        <v>0</v>
      </c>
      <c r="Z7" s="9">
        <f t="shared" si="2"/>
        <v>0</v>
      </c>
      <c r="AA7" s="8">
        <f t="shared" si="2"/>
        <v>0</v>
      </c>
      <c r="AB7" s="8">
        <f t="shared" si="2"/>
        <v>0</v>
      </c>
      <c r="AC7" s="8">
        <f t="shared" si="2"/>
        <v>0</v>
      </c>
      <c r="AD7" s="8">
        <f t="shared" si="2"/>
        <v>0</v>
      </c>
      <c r="AE7" s="8">
        <f t="shared" si="2"/>
        <v>0</v>
      </c>
      <c r="AF7" s="9">
        <f t="shared" si="2"/>
        <v>0</v>
      </c>
      <c r="AG7" s="9">
        <f t="shared" si="2"/>
        <v>0</v>
      </c>
      <c r="AH7" s="8">
        <f t="shared" si="2"/>
        <v>0</v>
      </c>
      <c r="AI7" s="8">
        <f t="shared" si="0"/>
        <v>0</v>
      </c>
    </row>
    <row r="8" spans="1:35" x14ac:dyDescent="0.25">
      <c r="A8" s="30"/>
      <c r="B8" s="3" t="s">
        <v>14</v>
      </c>
      <c r="C8" s="3" t="s">
        <v>31</v>
      </c>
      <c r="D8" s="8"/>
      <c r="E8" s="9"/>
      <c r="F8" s="8"/>
      <c r="G8" s="8"/>
      <c r="H8" s="8"/>
      <c r="I8" s="8"/>
      <c r="J8" s="8"/>
      <c r="K8" s="9"/>
      <c r="L8" s="9"/>
      <c r="M8" s="8"/>
      <c r="N8" s="8"/>
      <c r="O8" s="8"/>
      <c r="P8" s="8"/>
      <c r="Q8" s="8"/>
      <c r="R8" s="9"/>
      <c r="S8" s="9"/>
      <c r="T8" s="8"/>
      <c r="U8" s="9"/>
      <c r="V8" s="8"/>
      <c r="W8" s="8"/>
      <c r="X8" s="8"/>
      <c r="Y8" s="9"/>
      <c r="Z8" s="9"/>
      <c r="AA8" s="8"/>
      <c r="AB8" s="8"/>
      <c r="AC8" s="8"/>
      <c r="AD8" s="8"/>
      <c r="AE8" s="8"/>
      <c r="AF8" s="9"/>
      <c r="AG8" s="9"/>
      <c r="AH8" s="8"/>
      <c r="AI8" s="8">
        <f t="shared" si="0"/>
        <v>0</v>
      </c>
    </row>
    <row r="9" spans="1:35" x14ac:dyDescent="0.25">
      <c r="A9" s="28" t="s">
        <v>3</v>
      </c>
      <c r="B9" s="22" t="s">
        <v>35</v>
      </c>
      <c r="C9" s="3" t="s">
        <v>36</v>
      </c>
      <c r="D9" s="8"/>
      <c r="E9" s="9"/>
      <c r="F9" s="8"/>
      <c r="G9" s="8"/>
      <c r="H9" s="8"/>
      <c r="I9" s="8"/>
      <c r="J9" s="8"/>
      <c r="K9" s="9"/>
      <c r="L9" s="9"/>
      <c r="M9" s="8"/>
      <c r="N9" s="8"/>
      <c r="O9" s="8"/>
      <c r="P9" s="8"/>
      <c r="Q9" s="8"/>
      <c r="R9" s="9"/>
      <c r="S9" s="9"/>
      <c r="T9" s="8"/>
      <c r="U9" s="9"/>
      <c r="V9" s="8"/>
      <c r="W9" s="8"/>
      <c r="X9" s="8"/>
      <c r="Y9" s="9"/>
      <c r="Z9" s="9"/>
      <c r="AA9" s="8"/>
      <c r="AB9" s="8"/>
      <c r="AC9" s="8"/>
      <c r="AD9" s="8"/>
      <c r="AE9" s="8"/>
      <c r="AF9" s="9"/>
      <c r="AG9" s="9"/>
      <c r="AH9" s="8"/>
      <c r="AI9" s="8">
        <f t="shared" si="0"/>
        <v>0</v>
      </c>
    </row>
    <row r="10" spans="1:35" x14ac:dyDescent="0.25">
      <c r="A10" s="29"/>
      <c r="B10" s="3" t="s">
        <v>13</v>
      </c>
      <c r="C10" s="3" t="s">
        <v>26</v>
      </c>
      <c r="D10" s="8"/>
      <c r="E10" s="9">
        <f>D10+E9-E11</f>
        <v>0</v>
      </c>
      <c r="F10" s="8">
        <f t="shared" ref="F10:AH10" si="3">E10+F9-F11</f>
        <v>0</v>
      </c>
      <c r="G10" s="8">
        <f t="shared" si="3"/>
        <v>0</v>
      </c>
      <c r="H10" s="8">
        <f t="shared" si="3"/>
        <v>0</v>
      </c>
      <c r="I10" s="8">
        <f t="shared" si="3"/>
        <v>0</v>
      </c>
      <c r="J10" s="8">
        <f t="shared" si="3"/>
        <v>0</v>
      </c>
      <c r="K10" s="9">
        <f t="shared" si="3"/>
        <v>0</v>
      </c>
      <c r="L10" s="9">
        <f t="shared" si="3"/>
        <v>0</v>
      </c>
      <c r="M10" s="8">
        <f t="shared" si="3"/>
        <v>0</v>
      </c>
      <c r="N10" s="8">
        <f t="shared" si="3"/>
        <v>0</v>
      </c>
      <c r="O10" s="8">
        <f t="shared" si="3"/>
        <v>0</v>
      </c>
      <c r="P10" s="8">
        <f t="shared" si="3"/>
        <v>0</v>
      </c>
      <c r="Q10" s="8">
        <f t="shared" si="3"/>
        <v>0</v>
      </c>
      <c r="R10" s="9">
        <f t="shared" si="3"/>
        <v>0</v>
      </c>
      <c r="S10" s="9">
        <f t="shared" si="3"/>
        <v>0</v>
      </c>
      <c r="T10" s="8">
        <f t="shared" si="3"/>
        <v>0</v>
      </c>
      <c r="U10" s="9">
        <f t="shared" si="3"/>
        <v>0</v>
      </c>
      <c r="V10" s="8">
        <f t="shared" si="3"/>
        <v>0</v>
      </c>
      <c r="W10" s="8">
        <f t="shared" si="3"/>
        <v>0</v>
      </c>
      <c r="X10" s="8">
        <f t="shared" si="3"/>
        <v>0</v>
      </c>
      <c r="Y10" s="9">
        <f t="shared" si="3"/>
        <v>0</v>
      </c>
      <c r="Z10" s="9">
        <f t="shared" si="3"/>
        <v>0</v>
      </c>
      <c r="AA10" s="8">
        <f t="shared" si="3"/>
        <v>0</v>
      </c>
      <c r="AB10" s="8">
        <f t="shared" si="3"/>
        <v>0</v>
      </c>
      <c r="AC10" s="8">
        <f t="shared" si="3"/>
        <v>0</v>
      </c>
      <c r="AD10" s="8">
        <f t="shared" si="3"/>
        <v>0</v>
      </c>
      <c r="AE10" s="8">
        <f t="shared" si="3"/>
        <v>0</v>
      </c>
      <c r="AF10" s="9">
        <f t="shared" si="3"/>
        <v>0</v>
      </c>
      <c r="AG10" s="9">
        <f t="shared" si="3"/>
        <v>0</v>
      </c>
      <c r="AH10" s="8">
        <f t="shared" si="3"/>
        <v>0</v>
      </c>
      <c r="AI10" s="8">
        <f t="shared" si="0"/>
        <v>0</v>
      </c>
    </row>
    <row r="11" spans="1:35" x14ac:dyDescent="0.25">
      <c r="A11" s="29"/>
      <c r="B11" s="3" t="s">
        <v>8</v>
      </c>
      <c r="C11" s="3" t="s">
        <v>27</v>
      </c>
      <c r="D11" s="8"/>
      <c r="E11" s="9"/>
      <c r="F11" s="8"/>
      <c r="G11" s="8"/>
      <c r="H11" s="8"/>
      <c r="I11" s="8"/>
      <c r="J11" s="8"/>
      <c r="K11" s="9"/>
      <c r="L11" s="9"/>
      <c r="M11" s="8"/>
      <c r="N11" s="8"/>
      <c r="O11" s="8"/>
      <c r="P11" s="8"/>
      <c r="Q11" s="8"/>
      <c r="R11" s="9"/>
      <c r="S11" s="9"/>
      <c r="T11" s="8"/>
      <c r="U11" s="9"/>
      <c r="V11" s="8"/>
      <c r="W11" s="8"/>
      <c r="X11" s="8"/>
      <c r="Y11" s="9"/>
      <c r="Z11" s="9"/>
      <c r="AA11" s="8"/>
      <c r="AB11" s="8"/>
      <c r="AC11" s="8"/>
      <c r="AD11" s="8"/>
      <c r="AE11" s="8"/>
      <c r="AF11" s="9"/>
      <c r="AG11" s="9"/>
      <c r="AH11" s="8"/>
      <c r="AI11" s="8">
        <f t="shared" si="0"/>
        <v>0</v>
      </c>
    </row>
    <row r="12" spans="1:35" x14ac:dyDescent="0.25">
      <c r="A12" s="29"/>
      <c r="B12" s="3" t="s">
        <v>9</v>
      </c>
      <c r="C12" s="3" t="s">
        <v>37</v>
      </c>
      <c r="D12" s="8"/>
      <c r="E12" s="9"/>
      <c r="F12" s="8"/>
      <c r="G12" s="8"/>
      <c r="H12" s="8"/>
      <c r="I12" s="8"/>
      <c r="J12" s="8"/>
      <c r="K12" s="9"/>
      <c r="L12" s="9"/>
      <c r="M12" s="8"/>
      <c r="N12" s="8"/>
      <c r="O12" s="8"/>
      <c r="P12" s="8"/>
      <c r="Q12" s="8"/>
      <c r="R12" s="9"/>
      <c r="S12" s="9"/>
      <c r="T12" s="8"/>
      <c r="U12" s="9"/>
      <c r="V12" s="8"/>
      <c r="W12" s="8"/>
      <c r="X12" s="8"/>
      <c r="Y12" s="9"/>
      <c r="Z12" s="9"/>
      <c r="AA12" s="8"/>
      <c r="AB12" s="8"/>
      <c r="AC12" s="8"/>
      <c r="AD12" s="8"/>
      <c r="AE12" s="8"/>
      <c r="AF12" s="9"/>
      <c r="AG12" s="9"/>
      <c r="AH12" s="8"/>
      <c r="AI12" s="8">
        <f t="shared" si="0"/>
        <v>0</v>
      </c>
    </row>
    <row r="13" spans="1:35" x14ac:dyDescent="0.25">
      <c r="A13" s="29"/>
      <c r="B13" s="3" t="s">
        <v>10</v>
      </c>
      <c r="C13" s="3" t="s">
        <v>30</v>
      </c>
      <c r="D13" s="8"/>
      <c r="E13" s="9">
        <f t="shared" ref="E13:AH13" si="4">D13+E11-E12-E14</f>
        <v>0</v>
      </c>
      <c r="F13" s="8">
        <f t="shared" si="4"/>
        <v>0</v>
      </c>
      <c r="G13" s="8">
        <f t="shared" si="4"/>
        <v>0</v>
      </c>
      <c r="H13" s="8">
        <f t="shared" si="4"/>
        <v>0</v>
      </c>
      <c r="I13" s="8">
        <f t="shared" si="4"/>
        <v>0</v>
      </c>
      <c r="J13" s="8">
        <f t="shared" si="4"/>
        <v>0</v>
      </c>
      <c r="K13" s="9">
        <f t="shared" si="4"/>
        <v>0</v>
      </c>
      <c r="L13" s="9">
        <f t="shared" si="4"/>
        <v>0</v>
      </c>
      <c r="M13" s="8">
        <f t="shared" si="4"/>
        <v>0</v>
      </c>
      <c r="N13" s="8">
        <f t="shared" si="4"/>
        <v>0</v>
      </c>
      <c r="O13" s="8">
        <f t="shared" si="4"/>
        <v>0</v>
      </c>
      <c r="P13" s="8">
        <f t="shared" si="4"/>
        <v>0</v>
      </c>
      <c r="Q13" s="8">
        <f t="shared" si="4"/>
        <v>0</v>
      </c>
      <c r="R13" s="9">
        <f t="shared" si="4"/>
        <v>0</v>
      </c>
      <c r="S13" s="9">
        <f t="shared" si="4"/>
        <v>0</v>
      </c>
      <c r="T13" s="8">
        <f t="shared" si="4"/>
        <v>0</v>
      </c>
      <c r="U13" s="9">
        <f t="shared" si="4"/>
        <v>0</v>
      </c>
      <c r="V13" s="8">
        <f t="shared" si="4"/>
        <v>0</v>
      </c>
      <c r="W13" s="8">
        <f t="shared" si="4"/>
        <v>0</v>
      </c>
      <c r="X13" s="8">
        <f t="shared" si="4"/>
        <v>0</v>
      </c>
      <c r="Y13" s="9">
        <f t="shared" si="4"/>
        <v>0</v>
      </c>
      <c r="Z13" s="9">
        <f t="shared" si="4"/>
        <v>0</v>
      </c>
      <c r="AA13" s="8">
        <f t="shared" si="4"/>
        <v>0</v>
      </c>
      <c r="AB13" s="8">
        <f t="shared" si="4"/>
        <v>0</v>
      </c>
      <c r="AC13" s="8">
        <f t="shared" si="4"/>
        <v>0</v>
      </c>
      <c r="AD13" s="8">
        <f t="shared" si="4"/>
        <v>0</v>
      </c>
      <c r="AE13" s="8">
        <f t="shared" si="4"/>
        <v>0</v>
      </c>
      <c r="AF13" s="9">
        <f t="shared" si="4"/>
        <v>0</v>
      </c>
      <c r="AG13" s="9">
        <f t="shared" si="4"/>
        <v>0</v>
      </c>
      <c r="AH13" s="8">
        <f t="shared" si="4"/>
        <v>0</v>
      </c>
      <c r="AI13" s="8">
        <f t="shared" si="0"/>
        <v>0</v>
      </c>
    </row>
    <row r="14" spans="1:35" x14ac:dyDescent="0.25">
      <c r="A14" s="30"/>
      <c r="B14" s="3" t="s">
        <v>14</v>
      </c>
      <c r="C14" s="3" t="s">
        <v>31</v>
      </c>
      <c r="D14" s="8"/>
      <c r="E14" s="9"/>
      <c r="F14" s="8"/>
      <c r="G14" s="8"/>
      <c r="H14" s="8"/>
      <c r="I14" s="8"/>
      <c r="J14" s="8"/>
      <c r="K14" s="9"/>
      <c r="L14" s="9"/>
      <c r="M14" s="8"/>
      <c r="N14" s="8"/>
      <c r="O14" s="8"/>
      <c r="P14" s="8"/>
      <c r="Q14" s="8"/>
      <c r="R14" s="9"/>
      <c r="S14" s="9"/>
      <c r="T14" s="8"/>
      <c r="U14" s="9"/>
      <c r="V14" s="8"/>
      <c r="W14" s="8"/>
      <c r="X14" s="8"/>
      <c r="Y14" s="9"/>
      <c r="Z14" s="9"/>
      <c r="AA14" s="8"/>
      <c r="AB14" s="8"/>
      <c r="AC14" s="8"/>
      <c r="AD14" s="8"/>
      <c r="AE14" s="8"/>
      <c r="AF14" s="9"/>
      <c r="AG14" s="9"/>
      <c r="AH14" s="8"/>
      <c r="AI14" s="8">
        <f t="shared" si="0"/>
        <v>0</v>
      </c>
    </row>
    <row r="15" spans="1:35" x14ac:dyDescent="0.25">
      <c r="A15" s="28" t="s">
        <v>2</v>
      </c>
      <c r="B15" s="22" t="s">
        <v>35</v>
      </c>
      <c r="C15" s="3" t="s">
        <v>36</v>
      </c>
      <c r="D15" s="8"/>
      <c r="E15" s="9"/>
      <c r="F15" s="8"/>
      <c r="G15" s="8"/>
      <c r="H15" s="8"/>
      <c r="I15" s="8"/>
      <c r="J15" s="8"/>
      <c r="K15" s="9"/>
      <c r="L15" s="9"/>
      <c r="M15" s="8"/>
      <c r="N15" s="8"/>
      <c r="O15" s="8"/>
      <c r="P15" s="8"/>
      <c r="Q15" s="8"/>
      <c r="R15" s="9"/>
      <c r="S15" s="9"/>
      <c r="T15" s="8"/>
      <c r="U15" s="9"/>
      <c r="V15" s="8"/>
      <c r="W15" s="8"/>
      <c r="X15" s="8"/>
      <c r="Y15" s="9"/>
      <c r="Z15" s="9"/>
      <c r="AA15" s="8"/>
      <c r="AB15" s="8"/>
      <c r="AC15" s="8"/>
      <c r="AD15" s="8"/>
      <c r="AE15" s="8"/>
      <c r="AF15" s="9"/>
      <c r="AG15" s="9"/>
      <c r="AH15" s="8"/>
      <c r="AI15" s="8">
        <f t="shared" si="0"/>
        <v>0</v>
      </c>
    </row>
    <row r="16" spans="1:35" x14ac:dyDescent="0.25">
      <c r="A16" s="29"/>
      <c r="B16" s="3" t="s">
        <v>13</v>
      </c>
      <c r="C16" s="3" t="s">
        <v>26</v>
      </c>
      <c r="D16" s="8"/>
      <c r="E16" s="9">
        <f>D16+E15-E17</f>
        <v>0</v>
      </c>
      <c r="F16" s="8">
        <f t="shared" ref="F16:AH16" si="5">E16+F15-F17</f>
        <v>0</v>
      </c>
      <c r="G16" s="8">
        <f t="shared" si="5"/>
        <v>0</v>
      </c>
      <c r="H16" s="8">
        <f t="shared" si="5"/>
        <v>0</v>
      </c>
      <c r="I16" s="8">
        <f t="shared" si="5"/>
        <v>0</v>
      </c>
      <c r="J16" s="8">
        <f t="shared" si="5"/>
        <v>0</v>
      </c>
      <c r="K16" s="9">
        <f t="shared" si="5"/>
        <v>0</v>
      </c>
      <c r="L16" s="9">
        <f t="shared" si="5"/>
        <v>0</v>
      </c>
      <c r="M16" s="8">
        <f t="shared" si="5"/>
        <v>0</v>
      </c>
      <c r="N16" s="8">
        <f t="shared" si="5"/>
        <v>0</v>
      </c>
      <c r="O16" s="8">
        <f t="shared" si="5"/>
        <v>0</v>
      </c>
      <c r="P16" s="8">
        <f t="shared" si="5"/>
        <v>0</v>
      </c>
      <c r="Q16" s="8">
        <f t="shared" si="5"/>
        <v>0</v>
      </c>
      <c r="R16" s="9">
        <f t="shared" si="5"/>
        <v>0</v>
      </c>
      <c r="S16" s="9">
        <f t="shared" si="5"/>
        <v>0</v>
      </c>
      <c r="T16" s="8">
        <f t="shared" si="5"/>
        <v>0</v>
      </c>
      <c r="U16" s="9">
        <f t="shared" si="5"/>
        <v>0</v>
      </c>
      <c r="V16" s="8">
        <f t="shared" si="5"/>
        <v>0</v>
      </c>
      <c r="W16" s="8">
        <f t="shared" si="5"/>
        <v>0</v>
      </c>
      <c r="X16" s="8">
        <f t="shared" si="5"/>
        <v>0</v>
      </c>
      <c r="Y16" s="9">
        <f t="shared" si="5"/>
        <v>0</v>
      </c>
      <c r="Z16" s="9">
        <f t="shared" si="5"/>
        <v>0</v>
      </c>
      <c r="AA16" s="8">
        <f t="shared" si="5"/>
        <v>0</v>
      </c>
      <c r="AB16" s="8">
        <f t="shared" si="5"/>
        <v>0</v>
      </c>
      <c r="AC16" s="8">
        <f t="shared" si="5"/>
        <v>0</v>
      </c>
      <c r="AD16" s="8">
        <f t="shared" si="5"/>
        <v>0</v>
      </c>
      <c r="AE16" s="8">
        <f t="shared" si="5"/>
        <v>0</v>
      </c>
      <c r="AF16" s="9">
        <f t="shared" si="5"/>
        <v>0</v>
      </c>
      <c r="AG16" s="9">
        <f t="shared" si="5"/>
        <v>0</v>
      </c>
      <c r="AH16" s="8">
        <f t="shared" si="5"/>
        <v>0</v>
      </c>
      <c r="AI16" s="8">
        <f t="shared" si="0"/>
        <v>0</v>
      </c>
    </row>
    <row r="17" spans="1:35" x14ac:dyDescent="0.25">
      <c r="A17" s="29"/>
      <c r="B17" s="3" t="s">
        <v>8</v>
      </c>
      <c r="C17" s="3" t="s">
        <v>27</v>
      </c>
      <c r="D17" s="8"/>
      <c r="E17" s="9"/>
      <c r="F17" s="8"/>
      <c r="G17" s="8"/>
      <c r="H17" s="8"/>
      <c r="I17" s="8"/>
      <c r="J17" s="8"/>
      <c r="K17" s="9"/>
      <c r="L17" s="9"/>
      <c r="M17" s="8"/>
      <c r="N17" s="8"/>
      <c r="O17" s="8"/>
      <c r="P17" s="8"/>
      <c r="Q17" s="8"/>
      <c r="R17" s="9"/>
      <c r="S17" s="9"/>
      <c r="T17" s="8"/>
      <c r="U17" s="9"/>
      <c r="V17" s="8"/>
      <c r="W17" s="8"/>
      <c r="X17" s="8"/>
      <c r="Y17" s="9"/>
      <c r="Z17" s="9"/>
      <c r="AA17" s="8"/>
      <c r="AB17" s="8"/>
      <c r="AC17" s="8"/>
      <c r="AD17" s="8"/>
      <c r="AE17" s="8"/>
      <c r="AF17" s="9"/>
      <c r="AG17" s="9"/>
      <c r="AH17" s="8"/>
      <c r="AI17" s="8">
        <f t="shared" si="0"/>
        <v>0</v>
      </c>
    </row>
    <row r="18" spans="1:35" x14ac:dyDescent="0.25">
      <c r="A18" s="29"/>
      <c r="B18" s="3" t="s">
        <v>9</v>
      </c>
      <c r="C18" s="3" t="s">
        <v>37</v>
      </c>
      <c r="D18" s="8"/>
      <c r="E18" s="9"/>
      <c r="F18" s="8"/>
      <c r="G18" s="8"/>
      <c r="H18" s="8"/>
      <c r="I18" s="8"/>
      <c r="J18" s="8"/>
      <c r="K18" s="9"/>
      <c r="L18" s="9"/>
      <c r="M18" s="8"/>
      <c r="N18" s="8"/>
      <c r="O18" s="8"/>
      <c r="P18" s="8"/>
      <c r="Q18" s="8"/>
      <c r="R18" s="9"/>
      <c r="S18" s="9"/>
      <c r="T18" s="8"/>
      <c r="U18" s="9"/>
      <c r="V18" s="8"/>
      <c r="W18" s="8"/>
      <c r="X18" s="8"/>
      <c r="Y18" s="9"/>
      <c r="Z18" s="9"/>
      <c r="AA18" s="8"/>
      <c r="AB18" s="8"/>
      <c r="AC18" s="8"/>
      <c r="AD18" s="8"/>
      <c r="AE18" s="8"/>
      <c r="AF18" s="9"/>
      <c r="AG18" s="9"/>
      <c r="AH18" s="8"/>
      <c r="AI18" s="8">
        <f t="shared" si="0"/>
        <v>0</v>
      </c>
    </row>
    <row r="19" spans="1:35" x14ac:dyDescent="0.25">
      <c r="A19" s="29"/>
      <c r="B19" s="3" t="s">
        <v>10</v>
      </c>
      <c r="C19" s="3" t="s">
        <v>30</v>
      </c>
      <c r="D19" s="8"/>
      <c r="E19" s="9">
        <f t="shared" ref="E19:AH19" si="6">D19+E17-E18-E20</f>
        <v>0</v>
      </c>
      <c r="F19" s="8">
        <f t="shared" si="6"/>
        <v>0</v>
      </c>
      <c r="G19" s="8">
        <f t="shared" si="6"/>
        <v>0</v>
      </c>
      <c r="H19" s="8">
        <f t="shared" si="6"/>
        <v>0</v>
      </c>
      <c r="I19" s="8">
        <f t="shared" si="6"/>
        <v>0</v>
      </c>
      <c r="J19" s="8">
        <f t="shared" si="6"/>
        <v>0</v>
      </c>
      <c r="K19" s="9">
        <f t="shared" si="6"/>
        <v>0</v>
      </c>
      <c r="L19" s="9">
        <f t="shared" si="6"/>
        <v>0</v>
      </c>
      <c r="M19" s="8">
        <f t="shared" si="6"/>
        <v>0</v>
      </c>
      <c r="N19" s="8">
        <f t="shared" si="6"/>
        <v>0</v>
      </c>
      <c r="O19" s="8">
        <f t="shared" si="6"/>
        <v>0</v>
      </c>
      <c r="P19" s="8">
        <f t="shared" si="6"/>
        <v>0</v>
      </c>
      <c r="Q19" s="8">
        <f t="shared" si="6"/>
        <v>0</v>
      </c>
      <c r="R19" s="9">
        <f t="shared" si="6"/>
        <v>0</v>
      </c>
      <c r="S19" s="9">
        <f t="shared" si="6"/>
        <v>0</v>
      </c>
      <c r="T19" s="8">
        <f t="shared" si="6"/>
        <v>0</v>
      </c>
      <c r="U19" s="9">
        <f t="shared" si="6"/>
        <v>0</v>
      </c>
      <c r="V19" s="8">
        <f t="shared" si="6"/>
        <v>0</v>
      </c>
      <c r="W19" s="8">
        <f t="shared" si="6"/>
        <v>0</v>
      </c>
      <c r="X19" s="8">
        <f t="shared" si="6"/>
        <v>0</v>
      </c>
      <c r="Y19" s="9">
        <f t="shared" si="6"/>
        <v>0</v>
      </c>
      <c r="Z19" s="9">
        <f t="shared" si="6"/>
        <v>0</v>
      </c>
      <c r="AA19" s="8">
        <f t="shared" si="6"/>
        <v>0</v>
      </c>
      <c r="AB19" s="8">
        <f t="shared" si="6"/>
        <v>0</v>
      </c>
      <c r="AC19" s="8">
        <f t="shared" si="6"/>
        <v>0</v>
      </c>
      <c r="AD19" s="8">
        <f t="shared" si="6"/>
        <v>0</v>
      </c>
      <c r="AE19" s="8">
        <f t="shared" si="6"/>
        <v>0</v>
      </c>
      <c r="AF19" s="9">
        <f t="shared" si="6"/>
        <v>0</v>
      </c>
      <c r="AG19" s="9">
        <f t="shared" si="6"/>
        <v>0</v>
      </c>
      <c r="AH19" s="8">
        <f t="shared" si="6"/>
        <v>0</v>
      </c>
      <c r="AI19" s="8">
        <f t="shared" si="0"/>
        <v>0</v>
      </c>
    </row>
    <row r="20" spans="1:35" x14ac:dyDescent="0.25">
      <c r="A20" s="30"/>
      <c r="B20" s="3" t="s">
        <v>14</v>
      </c>
      <c r="C20" s="3" t="s">
        <v>31</v>
      </c>
      <c r="D20" s="8"/>
      <c r="E20" s="9"/>
      <c r="F20" s="8"/>
      <c r="G20" s="8"/>
      <c r="H20" s="8"/>
      <c r="I20" s="8"/>
      <c r="J20" s="8"/>
      <c r="K20" s="9"/>
      <c r="L20" s="9"/>
      <c r="M20" s="8"/>
      <c r="N20" s="8"/>
      <c r="O20" s="8"/>
      <c r="P20" s="8"/>
      <c r="Q20" s="8"/>
      <c r="R20" s="9"/>
      <c r="S20" s="9"/>
      <c r="T20" s="8"/>
      <c r="U20" s="9"/>
      <c r="V20" s="8"/>
      <c r="W20" s="8"/>
      <c r="X20" s="8"/>
      <c r="Y20" s="9"/>
      <c r="Z20" s="9"/>
      <c r="AA20" s="8"/>
      <c r="AB20" s="8"/>
      <c r="AC20" s="8"/>
      <c r="AD20" s="8"/>
      <c r="AE20" s="8"/>
      <c r="AF20" s="9"/>
      <c r="AG20" s="9"/>
      <c r="AH20" s="8"/>
      <c r="AI20" s="8">
        <f t="shared" si="0"/>
        <v>0</v>
      </c>
    </row>
    <row r="21" spans="1:35" hidden="1" x14ac:dyDescent="0.25">
      <c r="A21" s="28" t="s">
        <v>1</v>
      </c>
      <c r="B21" s="3" t="s">
        <v>7</v>
      </c>
      <c r="C21" s="3"/>
      <c r="D21" s="8"/>
      <c r="E21" s="9"/>
      <c r="F21" s="8"/>
      <c r="G21" s="8"/>
      <c r="H21" s="8"/>
      <c r="I21" s="8"/>
      <c r="J21" s="8"/>
      <c r="K21" s="9"/>
      <c r="L21" s="9"/>
      <c r="M21" s="8"/>
      <c r="N21" s="8"/>
      <c r="O21" s="8"/>
      <c r="P21" s="8"/>
      <c r="Q21" s="8"/>
      <c r="R21" s="9"/>
      <c r="S21" s="9"/>
      <c r="T21" s="8"/>
      <c r="U21" s="9"/>
      <c r="V21" s="8"/>
      <c r="W21" s="8"/>
      <c r="X21" s="8"/>
      <c r="Y21" s="9"/>
      <c r="Z21" s="9"/>
      <c r="AA21" s="8"/>
      <c r="AB21" s="8"/>
      <c r="AC21" s="8"/>
      <c r="AD21" s="8"/>
      <c r="AE21" s="8"/>
      <c r="AF21" s="9"/>
      <c r="AG21" s="9"/>
      <c r="AH21" s="8"/>
      <c r="AI21" s="8">
        <f t="shared" si="0"/>
        <v>0</v>
      </c>
    </row>
    <row r="22" spans="1:35" hidden="1" x14ac:dyDescent="0.25">
      <c r="A22" s="29"/>
      <c r="B22" s="3" t="s">
        <v>11</v>
      </c>
      <c r="C22" s="3"/>
      <c r="D22" s="8"/>
      <c r="E22" s="9"/>
      <c r="F22" s="8"/>
      <c r="G22" s="8"/>
      <c r="H22" s="8"/>
      <c r="I22" s="8"/>
      <c r="J22" s="8"/>
      <c r="K22" s="9"/>
      <c r="L22" s="9"/>
      <c r="M22" s="8"/>
      <c r="N22" s="8"/>
      <c r="O22" s="8"/>
      <c r="P22" s="8"/>
      <c r="Q22" s="8"/>
      <c r="R22" s="9"/>
      <c r="S22" s="9"/>
      <c r="T22" s="8"/>
      <c r="U22" s="9"/>
      <c r="V22" s="8"/>
      <c r="W22" s="8"/>
      <c r="X22" s="8"/>
      <c r="Y22" s="9"/>
      <c r="Z22" s="9"/>
      <c r="AA22" s="8"/>
      <c r="AB22" s="8"/>
      <c r="AC22" s="8"/>
      <c r="AD22" s="8"/>
      <c r="AE22" s="8"/>
      <c r="AF22" s="9"/>
      <c r="AG22" s="9"/>
      <c r="AH22" s="8"/>
      <c r="AI22" s="8">
        <f t="shared" si="0"/>
        <v>0</v>
      </c>
    </row>
    <row r="23" spans="1:35" hidden="1" x14ac:dyDescent="0.25">
      <c r="A23" s="29"/>
      <c r="B23" s="3" t="s">
        <v>15</v>
      </c>
      <c r="C23" s="3"/>
      <c r="D23" s="8"/>
      <c r="E23" s="9"/>
      <c r="F23" s="8"/>
      <c r="G23" s="8"/>
      <c r="H23" s="8"/>
      <c r="I23" s="8"/>
      <c r="J23" s="8"/>
      <c r="K23" s="9"/>
      <c r="L23" s="9"/>
      <c r="M23" s="8"/>
      <c r="N23" s="8"/>
      <c r="O23" s="8"/>
      <c r="P23" s="8"/>
      <c r="Q23" s="8"/>
      <c r="R23" s="9"/>
      <c r="S23" s="9"/>
      <c r="T23" s="8"/>
      <c r="U23" s="9"/>
      <c r="V23" s="8"/>
      <c r="W23" s="8"/>
      <c r="X23" s="8"/>
      <c r="Y23" s="9"/>
      <c r="Z23" s="9"/>
      <c r="AA23" s="8"/>
      <c r="AB23" s="8"/>
      <c r="AC23" s="8"/>
      <c r="AD23" s="8"/>
      <c r="AE23" s="8"/>
      <c r="AF23" s="9"/>
      <c r="AG23" s="9"/>
      <c r="AH23" s="8"/>
      <c r="AI23" s="8">
        <f t="shared" si="0"/>
        <v>0</v>
      </c>
    </row>
    <row r="24" spans="1:35" hidden="1" x14ac:dyDescent="0.25">
      <c r="A24" s="29"/>
      <c r="B24" s="3" t="s">
        <v>16</v>
      </c>
      <c r="C24" s="3"/>
      <c r="D24" s="8"/>
      <c r="E24" s="9">
        <f t="shared" ref="E24:AH24" si="7">D24+E23-E25</f>
        <v>0</v>
      </c>
      <c r="F24" s="8">
        <f t="shared" si="7"/>
        <v>0</v>
      </c>
      <c r="G24" s="8">
        <f t="shared" si="7"/>
        <v>0</v>
      </c>
      <c r="H24" s="8">
        <f t="shared" si="7"/>
        <v>0</v>
      </c>
      <c r="I24" s="8">
        <f t="shared" si="7"/>
        <v>0</v>
      </c>
      <c r="J24" s="8">
        <f t="shared" si="7"/>
        <v>0</v>
      </c>
      <c r="K24" s="9">
        <f t="shared" si="7"/>
        <v>0</v>
      </c>
      <c r="L24" s="9">
        <f t="shared" si="7"/>
        <v>0</v>
      </c>
      <c r="M24" s="8">
        <f t="shared" si="7"/>
        <v>0</v>
      </c>
      <c r="N24" s="8">
        <f t="shared" si="7"/>
        <v>0</v>
      </c>
      <c r="O24" s="8">
        <f t="shared" si="7"/>
        <v>0</v>
      </c>
      <c r="P24" s="8">
        <f t="shared" si="7"/>
        <v>0</v>
      </c>
      <c r="Q24" s="8">
        <f t="shared" si="7"/>
        <v>0</v>
      </c>
      <c r="R24" s="9">
        <f t="shared" si="7"/>
        <v>0</v>
      </c>
      <c r="S24" s="9">
        <f t="shared" si="7"/>
        <v>0</v>
      </c>
      <c r="T24" s="8">
        <f t="shared" si="7"/>
        <v>0</v>
      </c>
      <c r="U24" s="9">
        <f t="shared" si="7"/>
        <v>0</v>
      </c>
      <c r="V24" s="8">
        <f t="shared" si="7"/>
        <v>0</v>
      </c>
      <c r="W24" s="8">
        <f t="shared" si="7"/>
        <v>0</v>
      </c>
      <c r="X24" s="8">
        <f t="shared" si="7"/>
        <v>0</v>
      </c>
      <c r="Y24" s="9">
        <f t="shared" si="7"/>
        <v>0</v>
      </c>
      <c r="Z24" s="9">
        <f t="shared" si="7"/>
        <v>0</v>
      </c>
      <c r="AA24" s="8">
        <f t="shared" si="7"/>
        <v>0</v>
      </c>
      <c r="AB24" s="8">
        <f t="shared" si="7"/>
        <v>0</v>
      </c>
      <c r="AC24" s="8">
        <f t="shared" si="7"/>
        <v>0</v>
      </c>
      <c r="AD24" s="8">
        <f t="shared" si="7"/>
        <v>0</v>
      </c>
      <c r="AE24" s="8">
        <f t="shared" si="7"/>
        <v>0</v>
      </c>
      <c r="AF24" s="9">
        <f t="shared" si="7"/>
        <v>0</v>
      </c>
      <c r="AG24" s="9">
        <f t="shared" si="7"/>
        <v>0</v>
      </c>
      <c r="AH24" s="8">
        <f t="shared" si="7"/>
        <v>0</v>
      </c>
      <c r="AI24" s="8">
        <f t="shared" si="0"/>
        <v>0</v>
      </c>
    </row>
    <row r="25" spans="1:35" hidden="1" x14ac:dyDescent="0.25">
      <c r="A25" s="29"/>
      <c r="B25" s="3" t="s">
        <v>8</v>
      </c>
      <c r="C25" s="3"/>
      <c r="D25" s="8"/>
      <c r="E25" s="9"/>
      <c r="F25" s="8"/>
      <c r="G25" s="8"/>
      <c r="H25" s="8"/>
      <c r="I25" s="8"/>
      <c r="J25" s="8"/>
      <c r="K25" s="9"/>
      <c r="L25" s="9"/>
      <c r="M25" s="8"/>
      <c r="N25" s="8"/>
      <c r="O25" s="8"/>
      <c r="P25" s="8"/>
      <c r="Q25" s="8"/>
      <c r="R25" s="9"/>
      <c r="S25" s="9"/>
      <c r="T25" s="8"/>
      <c r="U25" s="9"/>
      <c r="V25" s="8"/>
      <c r="W25" s="8"/>
      <c r="X25" s="8"/>
      <c r="Y25" s="9"/>
      <c r="Z25" s="9"/>
      <c r="AA25" s="8"/>
      <c r="AB25" s="8"/>
      <c r="AC25" s="8"/>
      <c r="AD25" s="8"/>
      <c r="AE25" s="8"/>
      <c r="AF25" s="9"/>
      <c r="AG25" s="9"/>
      <c r="AH25" s="8"/>
      <c r="AI25" s="8">
        <f t="shared" si="0"/>
        <v>0</v>
      </c>
    </row>
    <row r="26" spans="1:35" hidden="1" x14ac:dyDescent="0.25">
      <c r="A26" s="29"/>
      <c r="B26" s="3" t="s">
        <v>9</v>
      </c>
      <c r="C26" s="3"/>
      <c r="D26" s="8"/>
      <c r="E26" s="9"/>
      <c r="F26" s="8"/>
      <c r="G26" s="8"/>
      <c r="H26" s="8"/>
      <c r="I26" s="8"/>
      <c r="J26" s="8"/>
      <c r="K26" s="9"/>
      <c r="L26" s="9"/>
      <c r="M26" s="8"/>
      <c r="N26" s="8"/>
      <c r="O26" s="8"/>
      <c r="P26" s="8"/>
      <c r="Q26" s="8"/>
      <c r="R26" s="9"/>
      <c r="S26" s="9"/>
      <c r="T26" s="8"/>
      <c r="U26" s="9"/>
      <c r="V26" s="8"/>
      <c r="W26" s="8"/>
      <c r="X26" s="8"/>
      <c r="Y26" s="9"/>
      <c r="Z26" s="9"/>
      <c r="AA26" s="8"/>
      <c r="AB26" s="8"/>
      <c r="AC26" s="8"/>
      <c r="AD26" s="8"/>
      <c r="AE26" s="8"/>
      <c r="AF26" s="9"/>
      <c r="AG26" s="9"/>
      <c r="AH26" s="8"/>
      <c r="AI26" s="8">
        <f t="shared" si="0"/>
        <v>0</v>
      </c>
    </row>
    <row r="27" spans="1:35" hidden="1" x14ac:dyDescent="0.25">
      <c r="A27" s="29"/>
      <c r="B27" s="3" t="s">
        <v>10</v>
      </c>
      <c r="C27" s="3"/>
      <c r="D27" s="8"/>
      <c r="E27" s="9">
        <f t="shared" ref="E27:AH27" si="8">D27+E25-E26-E28</f>
        <v>0</v>
      </c>
      <c r="F27" s="8">
        <f t="shared" si="8"/>
        <v>0</v>
      </c>
      <c r="G27" s="8">
        <f t="shared" si="8"/>
        <v>0</v>
      </c>
      <c r="H27" s="8">
        <f t="shared" si="8"/>
        <v>0</v>
      </c>
      <c r="I27" s="8">
        <f t="shared" si="8"/>
        <v>0</v>
      </c>
      <c r="J27" s="8">
        <f t="shared" si="8"/>
        <v>0</v>
      </c>
      <c r="K27" s="9">
        <f t="shared" si="8"/>
        <v>0</v>
      </c>
      <c r="L27" s="9">
        <f t="shared" si="8"/>
        <v>0</v>
      </c>
      <c r="M27" s="8">
        <f t="shared" si="8"/>
        <v>0</v>
      </c>
      <c r="N27" s="8">
        <f t="shared" si="8"/>
        <v>0</v>
      </c>
      <c r="O27" s="8">
        <f t="shared" si="8"/>
        <v>0</v>
      </c>
      <c r="P27" s="8">
        <f t="shared" si="8"/>
        <v>0</v>
      </c>
      <c r="Q27" s="8">
        <f t="shared" si="8"/>
        <v>0</v>
      </c>
      <c r="R27" s="9">
        <f t="shared" si="8"/>
        <v>0</v>
      </c>
      <c r="S27" s="9">
        <f t="shared" si="8"/>
        <v>0</v>
      </c>
      <c r="T27" s="8">
        <f t="shared" si="8"/>
        <v>0</v>
      </c>
      <c r="U27" s="9">
        <f t="shared" si="8"/>
        <v>0</v>
      </c>
      <c r="V27" s="8">
        <f t="shared" si="8"/>
        <v>0</v>
      </c>
      <c r="W27" s="8">
        <f t="shared" si="8"/>
        <v>0</v>
      </c>
      <c r="X27" s="8">
        <f t="shared" si="8"/>
        <v>0</v>
      </c>
      <c r="Y27" s="9">
        <f t="shared" si="8"/>
        <v>0</v>
      </c>
      <c r="Z27" s="9">
        <f t="shared" si="8"/>
        <v>0</v>
      </c>
      <c r="AA27" s="8">
        <f t="shared" si="8"/>
        <v>0</v>
      </c>
      <c r="AB27" s="8">
        <f t="shared" si="8"/>
        <v>0</v>
      </c>
      <c r="AC27" s="8">
        <f t="shared" si="8"/>
        <v>0</v>
      </c>
      <c r="AD27" s="8">
        <f t="shared" si="8"/>
        <v>0</v>
      </c>
      <c r="AE27" s="8">
        <f t="shared" si="8"/>
        <v>0</v>
      </c>
      <c r="AF27" s="9">
        <f t="shared" si="8"/>
        <v>0</v>
      </c>
      <c r="AG27" s="9">
        <f t="shared" si="8"/>
        <v>0</v>
      </c>
      <c r="AH27" s="8">
        <f t="shared" si="8"/>
        <v>0</v>
      </c>
      <c r="AI27" s="8">
        <f t="shared" si="0"/>
        <v>0</v>
      </c>
    </row>
    <row r="28" spans="1:35" hidden="1" x14ac:dyDescent="0.25">
      <c r="A28" s="30"/>
      <c r="B28" s="3" t="s">
        <v>14</v>
      </c>
      <c r="C28" s="3"/>
      <c r="D28" s="8"/>
      <c r="E28" s="9"/>
      <c r="F28" s="8"/>
      <c r="G28" s="8"/>
      <c r="H28" s="8"/>
      <c r="I28" s="8"/>
      <c r="J28" s="8"/>
      <c r="K28" s="9"/>
      <c r="L28" s="9"/>
      <c r="M28" s="8"/>
      <c r="N28" s="8"/>
      <c r="O28" s="8"/>
      <c r="P28" s="8"/>
      <c r="Q28" s="8"/>
      <c r="R28" s="9"/>
      <c r="S28" s="9"/>
      <c r="T28" s="8"/>
      <c r="U28" s="9"/>
      <c r="V28" s="8"/>
      <c r="W28" s="8"/>
      <c r="X28" s="8"/>
      <c r="Y28" s="9"/>
      <c r="Z28" s="9"/>
      <c r="AA28" s="8"/>
      <c r="AB28" s="8"/>
      <c r="AC28" s="8"/>
      <c r="AD28" s="8"/>
      <c r="AE28" s="8"/>
      <c r="AF28" s="9"/>
      <c r="AG28" s="9"/>
      <c r="AH28" s="8"/>
      <c r="AI28" s="8">
        <f t="shared" si="0"/>
        <v>0</v>
      </c>
    </row>
    <row r="29" spans="1:35" hidden="1" x14ac:dyDescent="0.25">
      <c r="AI29" s="8">
        <f t="shared" si="0"/>
        <v>0</v>
      </c>
    </row>
  </sheetData>
  <mergeCells count="7">
    <mergeCell ref="A15:A20"/>
    <mergeCell ref="A21:A28"/>
    <mergeCell ref="A1:A2"/>
    <mergeCell ref="D1:D2"/>
    <mergeCell ref="AI1:AI2"/>
    <mergeCell ref="A3:A8"/>
    <mergeCell ref="A9:A14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workbookViewId="0">
      <pane xSplit="2" topLeftCell="P1" activePane="topRight" state="frozen"/>
      <selection pane="topRight" activeCell="AF23" sqref="AF23"/>
    </sheetView>
  </sheetViews>
  <sheetFormatPr defaultColWidth="8.875" defaultRowHeight="15.75" x14ac:dyDescent="0.25"/>
  <cols>
    <col min="1" max="1" width="8.875" style="1"/>
    <col min="2" max="2" width="15.125" style="4" customWidth="1"/>
    <col min="3" max="3" width="15.25" style="4" customWidth="1"/>
    <col min="4" max="35" width="9.125" style="4" customWidth="1"/>
    <col min="36" max="16384" width="8.875" style="1"/>
  </cols>
  <sheetData>
    <row r="1" spans="1:35" x14ac:dyDescent="0.25">
      <c r="A1" s="31" t="s">
        <v>17</v>
      </c>
      <c r="B1" s="12" t="s">
        <v>5</v>
      </c>
      <c r="C1" s="14" t="s">
        <v>29</v>
      </c>
      <c r="D1" s="33" t="s">
        <v>4</v>
      </c>
      <c r="E1" s="2">
        <v>1</v>
      </c>
      <c r="F1" s="2">
        <v>2</v>
      </c>
      <c r="G1" s="6">
        <v>3</v>
      </c>
      <c r="H1" s="6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6">
        <v>10</v>
      </c>
      <c r="O1" s="6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6">
        <v>17</v>
      </c>
      <c r="V1" s="6">
        <v>18</v>
      </c>
      <c r="W1" s="2">
        <v>19</v>
      </c>
      <c r="X1" s="2">
        <v>20</v>
      </c>
      <c r="Y1" s="2">
        <v>21</v>
      </c>
      <c r="Z1" s="2">
        <v>22</v>
      </c>
      <c r="AA1" s="2">
        <v>23</v>
      </c>
      <c r="AB1" s="6">
        <v>24</v>
      </c>
      <c r="AC1" s="6">
        <v>25</v>
      </c>
      <c r="AD1" s="2">
        <v>26</v>
      </c>
      <c r="AE1" s="2">
        <v>27</v>
      </c>
      <c r="AF1" s="2">
        <v>28</v>
      </c>
      <c r="AG1" s="2">
        <v>29</v>
      </c>
      <c r="AH1" s="2">
        <v>30</v>
      </c>
      <c r="AI1" s="35" t="s">
        <v>18</v>
      </c>
    </row>
    <row r="2" spans="1:35" x14ac:dyDescent="0.25">
      <c r="A2" s="32"/>
      <c r="B2" s="13" t="s">
        <v>6</v>
      </c>
      <c r="C2" s="14"/>
      <c r="D2" s="34"/>
      <c r="E2" s="3" t="s">
        <v>23</v>
      </c>
      <c r="F2" s="3" t="s">
        <v>24</v>
      </c>
      <c r="G2" s="7" t="s">
        <v>25</v>
      </c>
      <c r="H2" s="7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7" t="s">
        <v>25</v>
      </c>
      <c r="O2" s="7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24</v>
      </c>
      <c r="U2" s="7" t="s">
        <v>25</v>
      </c>
      <c r="V2" s="7" t="s">
        <v>19</v>
      </c>
      <c r="W2" s="3" t="s">
        <v>20</v>
      </c>
      <c r="X2" s="3" t="s">
        <v>21</v>
      </c>
      <c r="Y2" s="3" t="s">
        <v>22</v>
      </c>
      <c r="Z2" s="3" t="s">
        <v>23</v>
      </c>
      <c r="AA2" s="3" t="s">
        <v>24</v>
      </c>
      <c r="AB2" s="7" t="s">
        <v>25</v>
      </c>
      <c r="AC2" s="7" t="s">
        <v>19</v>
      </c>
      <c r="AD2" s="3" t="s">
        <v>20</v>
      </c>
      <c r="AE2" s="3" t="s">
        <v>21</v>
      </c>
      <c r="AF2" s="3" t="s">
        <v>22</v>
      </c>
      <c r="AG2" s="3" t="s">
        <v>23</v>
      </c>
      <c r="AH2" s="3" t="s">
        <v>24</v>
      </c>
      <c r="AI2" s="36"/>
    </row>
    <row r="3" spans="1:35" x14ac:dyDescent="0.25">
      <c r="A3" s="28" t="s">
        <v>0</v>
      </c>
      <c r="B3" s="3" t="s">
        <v>7</v>
      </c>
      <c r="C3" s="11"/>
      <c r="D3" s="8"/>
      <c r="E3" s="8"/>
      <c r="F3" s="8"/>
      <c r="G3" s="9"/>
      <c r="H3" s="9"/>
      <c r="I3" s="8"/>
      <c r="J3" s="8"/>
      <c r="K3" s="8"/>
      <c r="L3" s="8"/>
      <c r="M3" s="8"/>
      <c r="N3" s="9"/>
      <c r="O3" s="9"/>
      <c r="P3" s="8"/>
      <c r="Q3" s="8"/>
      <c r="R3" s="8"/>
      <c r="S3" s="8"/>
      <c r="T3" s="8"/>
      <c r="U3" s="9"/>
      <c r="V3" s="9"/>
      <c r="W3" s="8"/>
      <c r="X3" s="8"/>
      <c r="Y3" s="8"/>
      <c r="Z3" s="8"/>
      <c r="AA3" s="8"/>
      <c r="AB3" s="9"/>
      <c r="AC3" s="9"/>
      <c r="AD3" s="8"/>
      <c r="AE3" s="8"/>
      <c r="AF3" s="8"/>
      <c r="AG3" s="8"/>
      <c r="AH3" s="8"/>
      <c r="AI3" s="8">
        <f t="shared" ref="AI3:AI34" si="0">SUM(E3:AH3)</f>
        <v>0</v>
      </c>
    </row>
    <row r="4" spans="1:35" x14ac:dyDescent="0.25">
      <c r="A4" s="29"/>
      <c r="B4" s="5" t="s">
        <v>11</v>
      </c>
      <c r="C4" s="5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>
        <f t="shared" si="0"/>
        <v>0</v>
      </c>
    </row>
    <row r="5" spans="1:35" x14ac:dyDescent="0.25">
      <c r="A5" s="29"/>
      <c r="B5" s="3" t="s">
        <v>12</v>
      </c>
      <c r="C5" s="3"/>
      <c r="D5" s="8"/>
      <c r="E5" s="8">
        <v>25000</v>
      </c>
      <c r="F5" s="8"/>
      <c r="G5" s="9"/>
      <c r="H5" s="9"/>
      <c r="I5" s="8"/>
      <c r="J5" s="8">
        <v>3170</v>
      </c>
      <c r="K5" s="8"/>
      <c r="L5" s="8"/>
      <c r="M5" s="8"/>
      <c r="N5" s="9"/>
      <c r="O5" s="9"/>
      <c r="P5" s="8">
        <v>20000</v>
      </c>
      <c r="Q5" s="8"/>
      <c r="R5" s="8"/>
      <c r="S5" s="8"/>
      <c r="T5" s="8">
        <v>25000</v>
      </c>
      <c r="U5" s="9"/>
      <c r="V5" s="9"/>
      <c r="W5" s="8"/>
      <c r="X5" s="8"/>
      <c r="Y5" s="8"/>
      <c r="Z5" s="8"/>
      <c r="AA5" s="8">
        <v>60000</v>
      </c>
      <c r="AB5" s="9"/>
      <c r="AC5" s="9"/>
      <c r="AD5" s="8"/>
      <c r="AE5" s="8"/>
      <c r="AF5" s="8">
        <v>49000</v>
      </c>
      <c r="AG5" s="8"/>
      <c r="AH5" s="8">
        <f>18060+2360</f>
        <v>20420</v>
      </c>
      <c r="AI5" s="8">
        <f t="shared" si="0"/>
        <v>202590</v>
      </c>
    </row>
    <row r="6" spans="1:35" x14ac:dyDescent="0.25">
      <c r="A6" s="29"/>
      <c r="B6" s="3" t="s">
        <v>13</v>
      </c>
      <c r="C6" s="3" t="s">
        <v>26</v>
      </c>
      <c r="D6" s="8">
        <f>61711+4716</f>
        <v>66427</v>
      </c>
      <c r="E6" s="8">
        <f>D6+E5-E7</f>
        <v>84236</v>
      </c>
      <c r="F6" s="8">
        <f>E6+F5-F7-13221</f>
        <v>64667</v>
      </c>
      <c r="G6" s="9">
        <f t="shared" ref="G6:L6" si="1">F6+G5-G7</f>
        <v>64667</v>
      </c>
      <c r="H6" s="9">
        <f t="shared" si="1"/>
        <v>64667</v>
      </c>
      <c r="I6" s="8">
        <f t="shared" si="1"/>
        <v>58333</v>
      </c>
      <c r="J6" s="8">
        <f t="shared" si="1"/>
        <v>54412</v>
      </c>
      <c r="K6" s="8">
        <f t="shared" si="1"/>
        <v>47204</v>
      </c>
      <c r="L6" s="8">
        <f t="shared" si="1"/>
        <v>40068</v>
      </c>
      <c r="M6" s="8">
        <f t="shared" ref="M6:AH6" si="2">L6+M5-M7</f>
        <v>34739</v>
      </c>
      <c r="N6" s="9">
        <f t="shared" si="2"/>
        <v>34739</v>
      </c>
      <c r="O6" s="9">
        <f t="shared" si="2"/>
        <v>34739</v>
      </c>
      <c r="P6" s="8">
        <f t="shared" si="2"/>
        <v>49408</v>
      </c>
      <c r="Q6" s="8">
        <f t="shared" si="2"/>
        <v>43045</v>
      </c>
      <c r="R6" s="8">
        <f>Q6+R5-R7</f>
        <v>35358</v>
      </c>
      <c r="S6" s="8">
        <f t="shared" si="2"/>
        <v>26913</v>
      </c>
      <c r="T6" s="8">
        <f>S6+T5-T7</f>
        <v>43590</v>
      </c>
      <c r="U6" s="9">
        <f t="shared" si="2"/>
        <v>43590</v>
      </c>
      <c r="V6" s="9">
        <f t="shared" si="2"/>
        <v>43590</v>
      </c>
      <c r="W6" s="8">
        <f t="shared" si="2"/>
        <v>35607</v>
      </c>
      <c r="X6" s="8">
        <f t="shared" si="2"/>
        <v>28320</v>
      </c>
      <c r="Y6" s="8">
        <f t="shared" si="2"/>
        <v>21780</v>
      </c>
      <c r="Z6" s="8">
        <f t="shared" si="2"/>
        <v>15288</v>
      </c>
      <c r="AA6" s="8">
        <f t="shared" si="2"/>
        <v>68728</v>
      </c>
      <c r="AB6" s="9">
        <f t="shared" si="2"/>
        <v>68728</v>
      </c>
      <c r="AC6" s="9">
        <f t="shared" si="2"/>
        <v>68728</v>
      </c>
      <c r="AD6" s="8">
        <f t="shared" si="2"/>
        <v>62162</v>
      </c>
      <c r="AE6" s="8">
        <f t="shared" si="2"/>
        <v>55262</v>
      </c>
      <c r="AF6" s="8">
        <f t="shared" si="2"/>
        <v>96660</v>
      </c>
      <c r="AG6" s="8">
        <f t="shared" si="2"/>
        <v>91294</v>
      </c>
      <c r="AH6" s="8">
        <f t="shared" si="2"/>
        <v>106428</v>
      </c>
      <c r="AI6" s="8">
        <f t="shared" si="0"/>
        <v>1586950</v>
      </c>
    </row>
    <row r="7" spans="1:35" x14ac:dyDescent="0.25">
      <c r="A7" s="29"/>
      <c r="B7" s="3" t="s">
        <v>8</v>
      </c>
      <c r="C7" s="3" t="s">
        <v>27</v>
      </c>
      <c r="D7" s="8"/>
      <c r="E7" s="8">
        <v>7191</v>
      </c>
      <c r="F7" s="8">
        <v>6348</v>
      </c>
      <c r="G7" s="9"/>
      <c r="H7" s="9"/>
      <c r="I7" s="8">
        <v>6334</v>
      </c>
      <c r="J7" s="8">
        <v>7091</v>
      </c>
      <c r="K7" s="8">
        <v>7208</v>
      </c>
      <c r="L7" s="8">
        <v>7136</v>
      </c>
      <c r="M7" s="8">
        <v>5329</v>
      </c>
      <c r="N7" s="9"/>
      <c r="O7" s="9"/>
      <c r="P7" s="8">
        <v>5331</v>
      </c>
      <c r="Q7" s="8">
        <v>6363</v>
      </c>
      <c r="R7" s="8">
        <v>7687</v>
      </c>
      <c r="S7" s="8">
        <v>8445</v>
      </c>
      <c r="T7" s="8">
        <v>8323</v>
      </c>
      <c r="U7" s="9"/>
      <c r="V7" s="9"/>
      <c r="W7" s="8">
        <v>7983</v>
      </c>
      <c r="X7" s="8">
        <v>7287</v>
      </c>
      <c r="Y7" s="8">
        <v>6540</v>
      </c>
      <c r="Z7" s="8">
        <v>6492</v>
      </c>
      <c r="AA7" s="8">
        <v>6560</v>
      </c>
      <c r="AB7" s="9"/>
      <c r="AC7" s="9"/>
      <c r="AD7" s="8">
        <v>6566</v>
      </c>
      <c r="AE7" s="8">
        <v>6900</v>
      </c>
      <c r="AF7" s="8">
        <v>7602</v>
      </c>
      <c r="AG7" s="26">
        <v>5366</v>
      </c>
      <c r="AH7" s="26">
        <v>5286</v>
      </c>
      <c r="AI7" s="8">
        <f t="shared" si="0"/>
        <v>149368</v>
      </c>
    </row>
    <row r="8" spans="1:35" x14ac:dyDescent="0.25">
      <c r="A8" s="29"/>
      <c r="B8" s="3" t="s">
        <v>9</v>
      </c>
      <c r="C8" s="3"/>
      <c r="D8" s="8"/>
      <c r="E8" s="8"/>
      <c r="F8" s="8"/>
      <c r="G8" s="9"/>
      <c r="H8" s="9"/>
      <c r="I8" s="8"/>
      <c r="J8" s="8"/>
      <c r="K8" s="8"/>
      <c r="L8" s="8"/>
      <c r="M8" s="8"/>
      <c r="N8" s="9"/>
      <c r="O8" s="9"/>
      <c r="P8" s="8"/>
      <c r="Q8" s="8"/>
      <c r="R8" s="8"/>
      <c r="S8" s="8"/>
      <c r="T8" s="8"/>
      <c r="U8" s="9"/>
      <c r="V8" s="9"/>
      <c r="W8" s="8"/>
      <c r="X8" s="8"/>
      <c r="Y8" s="8"/>
      <c r="Z8" s="8"/>
      <c r="AA8" s="8"/>
      <c r="AB8" s="9"/>
      <c r="AC8" s="9"/>
      <c r="AD8" s="8"/>
      <c r="AE8" s="8"/>
      <c r="AF8" s="8"/>
      <c r="AG8" s="8"/>
      <c r="AH8" s="8"/>
      <c r="AI8" s="8">
        <f t="shared" si="0"/>
        <v>0</v>
      </c>
    </row>
    <row r="9" spans="1:35" x14ac:dyDescent="0.25">
      <c r="A9" s="29"/>
      <c r="B9" s="3" t="s">
        <v>10</v>
      </c>
      <c r="C9" s="3" t="s">
        <v>30</v>
      </c>
      <c r="D9" s="8">
        <v>32231</v>
      </c>
      <c r="E9" s="8">
        <f t="shared" ref="E9:AH9" si="3">D9+E7-E8-E10</f>
        <v>39422</v>
      </c>
      <c r="F9" s="8">
        <f>E9+F7-F8-F10+13221</f>
        <v>58991</v>
      </c>
      <c r="G9" s="9">
        <f t="shared" si="3"/>
        <v>58991</v>
      </c>
      <c r="H9" s="9">
        <f t="shared" si="3"/>
        <v>58991</v>
      </c>
      <c r="I9" s="8">
        <f t="shared" si="3"/>
        <v>65325</v>
      </c>
      <c r="J9" s="8">
        <f t="shared" ref="J9" si="4">I9+J7-J8-J10</f>
        <v>22916</v>
      </c>
      <c r="K9" s="8">
        <f t="shared" ref="K9" si="5">J9+K7-K8-K10</f>
        <v>30124</v>
      </c>
      <c r="L9" s="8">
        <f t="shared" ref="L9" si="6">K9+L7-L8-L10</f>
        <v>37260</v>
      </c>
      <c r="M9" s="8">
        <f t="shared" ref="M9" si="7">L9+M7-M8-M10</f>
        <v>42589</v>
      </c>
      <c r="N9" s="9">
        <f t="shared" si="3"/>
        <v>42589</v>
      </c>
      <c r="O9" s="9">
        <f t="shared" si="3"/>
        <v>42589</v>
      </c>
      <c r="P9" s="8">
        <f t="shared" si="3"/>
        <v>47920</v>
      </c>
      <c r="Q9" s="8">
        <f t="shared" si="3"/>
        <v>15783</v>
      </c>
      <c r="R9" s="8">
        <f>Q9+R7-R8-R10</f>
        <v>23470</v>
      </c>
      <c r="S9" s="8">
        <f t="shared" si="3"/>
        <v>31915</v>
      </c>
      <c r="T9" s="8">
        <f>S9+T7-T8-T10</f>
        <v>40238</v>
      </c>
      <c r="U9" s="9">
        <f t="shared" si="3"/>
        <v>40238</v>
      </c>
      <c r="V9" s="9">
        <f t="shared" si="3"/>
        <v>40238</v>
      </c>
      <c r="W9" s="8">
        <f t="shared" si="3"/>
        <v>48221</v>
      </c>
      <c r="X9" s="8">
        <f t="shared" si="3"/>
        <v>22508</v>
      </c>
      <c r="Y9" s="8">
        <f t="shared" si="3"/>
        <v>29048</v>
      </c>
      <c r="Z9" s="8">
        <f t="shared" si="3"/>
        <v>35540</v>
      </c>
      <c r="AA9" s="8">
        <f t="shared" si="3"/>
        <v>42100</v>
      </c>
      <c r="AB9" s="9">
        <f t="shared" si="3"/>
        <v>42100</v>
      </c>
      <c r="AC9" s="9">
        <f t="shared" si="3"/>
        <v>42100</v>
      </c>
      <c r="AD9" s="8">
        <f t="shared" si="3"/>
        <v>37666</v>
      </c>
      <c r="AE9" s="8">
        <f t="shared" si="3"/>
        <v>44566</v>
      </c>
      <c r="AF9" s="8">
        <f t="shared" si="3"/>
        <v>52168</v>
      </c>
      <c r="AG9" s="8">
        <f t="shared" si="3"/>
        <v>57534</v>
      </c>
      <c r="AH9" s="8">
        <f t="shared" si="3"/>
        <v>62820</v>
      </c>
      <c r="AI9" s="8">
        <f t="shared" si="0"/>
        <v>1255960</v>
      </c>
    </row>
    <row r="10" spans="1:35" x14ac:dyDescent="0.25">
      <c r="A10" s="30"/>
      <c r="B10" s="3" t="s">
        <v>14</v>
      </c>
      <c r="C10" s="3" t="s">
        <v>31</v>
      </c>
      <c r="D10" s="8"/>
      <c r="E10" s="8"/>
      <c r="F10" s="8"/>
      <c r="G10" s="9"/>
      <c r="H10" s="9"/>
      <c r="I10" s="8"/>
      <c r="J10" s="8">
        <v>49500</v>
      </c>
      <c r="K10" s="8"/>
      <c r="L10" s="8"/>
      <c r="M10" s="8"/>
      <c r="N10" s="9"/>
      <c r="O10" s="9"/>
      <c r="P10" s="8"/>
      <c r="Q10" s="8">
        <f>38500</f>
        <v>38500</v>
      </c>
      <c r="R10" s="8"/>
      <c r="S10" s="8"/>
      <c r="T10" s="8"/>
      <c r="U10" s="9"/>
      <c r="V10" s="9"/>
      <c r="W10" s="8"/>
      <c r="X10" s="8">
        <v>33000</v>
      </c>
      <c r="Y10" s="8"/>
      <c r="Z10" s="8"/>
      <c r="AA10" s="8"/>
      <c r="AB10" s="9"/>
      <c r="AC10" s="9"/>
      <c r="AD10" s="8">
        <v>11000</v>
      </c>
      <c r="AE10" s="8"/>
      <c r="AF10" s="8"/>
      <c r="AG10" s="8"/>
      <c r="AH10" s="8"/>
      <c r="AI10" s="8">
        <f t="shared" si="0"/>
        <v>132000</v>
      </c>
    </row>
    <row r="11" spans="1:35" x14ac:dyDescent="0.25">
      <c r="A11" s="28" t="s">
        <v>3</v>
      </c>
      <c r="B11" s="3" t="s">
        <v>7</v>
      </c>
      <c r="C11" s="11"/>
      <c r="D11" s="8"/>
      <c r="E11" s="8"/>
      <c r="F11" s="8"/>
      <c r="G11" s="9"/>
      <c r="H11" s="9"/>
      <c r="I11" s="8"/>
      <c r="J11" s="8"/>
      <c r="K11" s="8"/>
      <c r="L11" s="8"/>
      <c r="M11" s="8"/>
      <c r="N11" s="9"/>
      <c r="O11" s="9"/>
      <c r="P11" s="8"/>
      <c r="Q11" s="8"/>
      <c r="R11" s="8"/>
      <c r="S11" s="8"/>
      <c r="T11" s="8"/>
      <c r="U11" s="9"/>
      <c r="V11" s="9"/>
      <c r="W11" s="8"/>
      <c r="X11" s="8"/>
      <c r="Y11" s="8"/>
      <c r="Z11" s="8"/>
      <c r="AA11" s="8"/>
      <c r="AB11" s="9"/>
      <c r="AC11" s="9"/>
      <c r="AD11" s="8"/>
      <c r="AE11" s="8"/>
      <c r="AF11" s="8"/>
      <c r="AG11" s="8"/>
      <c r="AH11" s="8"/>
      <c r="AI11" s="8">
        <f t="shared" si="0"/>
        <v>0</v>
      </c>
    </row>
    <row r="12" spans="1:35" x14ac:dyDescent="0.25">
      <c r="A12" s="29"/>
      <c r="B12" s="5" t="s">
        <v>11</v>
      </c>
      <c r="C12" s="5" t="s">
        <v>28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>
        <f t="shared" si="0"/>
        <v>0</v>
      </c>
    </row>
    <row r="13" spans="1:35" x14ac:dyDescent="0.25">
      <c r="A13" s="29"/>
      <c r="B13" s="3" t="s">
        <v>15</v>
      </c>
      <c r="C13" s="3"/>
      <c r="D13" s="8"/>
      <c r="E13" s="8">
        <v>30800</v>
      </c>
      <c r="F13" s="8"/>
      <c r="G13" s="9"/>
      <c r="H13" s="9"/>
      <c r="I13" s="8"/>
      <c r="J13" s="8">
        <v>42000</v>
      </c>
      <c r="K13" s="8"/>
      <c r="L13" s="8"/>
      <c r="M13" s="8"/>
      <c r="N13" s="9"/>
      <c r="O13" s="9"/>
      <c r="P13" s="8">
        <v>32386</v>
      </c>
      <c r="Q13" s="8"/>
      <c r="R13" s="8"/>
      <c r="S13" s="8"/>
      <c r="T13" s="8">
        <v>30800</v>
      </c>
      <c r="U13" s="9"/>
      <c r="V13" s="9"/>
      <c r="W13" s="8">
        <v>27790</v>
      </c>
      <c r="X13" s="8"/>
      <c r="Y13" s="8"/>
      <c r="Z13" s="8"/>
      <c r="AA13" s="8">
        <v>7200</v>
      </c>
      <c r="AB13" s="9"/>
      <c r="AC13" s="9"/>
      <c r="AD13" s="8">
        <v>17000</v>
      </c>
      <c r="AE13" s="8"/>
      <c r="AF13" s="8">
        <v>12040</v>
      </c>
      <c r="AG13" s="8"/>
      <c r="AH13" s="8">
        <v>30800</v>
      </c>
      <c r="AI13" s="8">
        <f t="shared" si="0"/>
        <v>230816</v>
      </c>
    </row>
    <row r="14" spans="1:35" x14ac:dyDescent="0.25">
      <c r="A14" s="29"/>
      <c r="B14" s="3" t="s">
        <v>16</v>
      </c>
      <c r="C14" s="3" t="s">
        <v>26</v>
      </c>
      <c r="D14" s="8">
        <f>30710-6840</f>
        <v>23870</v>
      </c>
      <c r="E14" s="8">
        <f>D14+E13-E15</f>
        <v>43975</v>
      </c>
      <c r="F14" s="8">
        <f>E14+F13-F15-8360</f>
        <v>26944</v>
      </c>
      <c r="G14" s="9">
        <f t="shared" ref="G14:J14" si="8">F14+G13-G15</f>
        <v>26944</v>
      </c>
      <c r="H14" s="9">
        <f t="shared" si="8"/>
        <v>26944</v>
      </c>
      <c r="I14" s="8">
        <f t="shared" si="8"/>
        <v>16222</v>
      </c>
      <c r="J14" s="8">
        <f t="shared" si="8"/>
        <v>47559</v>
      </c>
      <c r="K14" s="8">
        <f t="shared" ref="K14:AH14" si="9">J14+K13-K15</f>
        <v>36865</v>
      </c>
      <c r="L14" s="8">
        <f t="shared" si="9"/>
        <v>26284</v>
      </c>
      <c r="M14" s="8">
        <f t="shared" si="9"/>
        <v>16780</v>
      </c>
      <c r="N14" s="9">
        <f t="shared" si="9"/>
        <v>16780</v>
      </c>
      <c r="O14" s="9">
        <f t="shared" si="9"/>
        <v>16780</v>
      </c>
      <c r="P14" s="8">
        <f t="shared" si="9"/>
        <v>39627</v>
      </c>
      <c r="Q14" s="8">
        <f t="shared" si="9"/>
        <v>30949</v>
      </c>
      <c r="R14" s="8">
        <f t="shared" si="9"/>
        <v>20309</v>
      </c>
      <c r="S14" s="8">
        <f t="shared" si="9"/>
        <v>9627</v>
      </c>
      <c r="T14" s="8">
        <f t="shared" si="9"/>
        <v>29213</v>
      </c>
      <c r="U14" s="9">
        <f t="shared" si="9"/>
        <v>29213</v>
      </c>
      <c r="V14" s="9">
        <f t="shared" si="9"/>
        <v>29213</v>
      </c>
      <c r="W14" s="8">
        <f t="shared" si="9"/>
        <v>46681</v>
      </c>
      <c r="X14" s="8">
        <f t="shared" si="9"/>
        <v>35242</v>
      </c>
      <c r="Y14" s="8">
        <f t="shared" si="9"/>
        <v>22664</v>
      </c>
      <c r="Z14" s="8">
        <f t="shared" si="9"/>
        <v>11256</v>
      </c>
      <c r="AA14" s="8">
        <f t="shared" si="9"/>
        <v>5982</v>
      </c>
      <c r="AB14" s="9">
        <f t="shared" si="9"/>
        <v>5982</v>
      </c>
      <c r="AC14" s="9">
        <f t="shared" si="9"/>
        <v>5982</v>
      </c>
      <c r="AD14" s="8">
        <f t="shared" si="9"/>
        <v>10686</v>
      </c>
      <c r="AE14" s="8">
        <f t="shared" si="9"/>
        <v>1645</v>
      </c>
      <c r="AF14" s="8">
        <f t="shared" si="9"/>
        <v>5124</v>
      </c>
      <c r="AG14" s="8">
        <f t="shared" si="9"/>
        <v>157</v>
      </c>
      <c r="AH14" s="8">
        <f t="shared" si="9"/>
        <v>25796</v>
      </c>
      <c r="AI14" s="8">
        <f t="shared" si="0"/>
        <v>667425</v>
      </c>
    </row>
    <row r="15" spans="1:35" x14ac:dyDescent="0.25">
      <c r="A15" s="29"/>
      <c r="B15" s="3" t="s">
        <v>8</v>
      </c>
      <c r="C15" s="3" t="s">
        <v>27</v>
      </c>
      <c r="D15" s="8"/>
      <c r="E15" s="8">
        <v>10695</v>
      </c>
      <c r="F15" s="8">
        <v>8671</v>
      </c>
      <c r="G15" s="9"/>
      <c r="H15" s="9"/>
      <c r="I15" s="8">
        <v>10722</v>
      </c>
      <c r="J15" s="8">
        <v>10663</v>
      </c>
      <c r="K15" s="8">
        <v>10694</v>
      </c>
      <c r="L15" s="8">
        <v>10581</v>
      </c>
      <c r="M15" s="8">
        <v>9504</v>
      </c>
      <c r="N15" s="9"/>
      <c r="O15" s="9"/>
      <c r="P15" s="8">
        <v>9539</v>
      </c>
      <c r="Q15" s="8">
        <v>8678</v>
      </c>
      <c r="R15" s="8">
        <v>10640</v>
      </c>
      <c r="S15" s="8">
        <v>10682</v>
      </c>
      <c r="T15" s="8">
        <v>11214</v>
      </c>
      <c r="U15" s="9"/>
      <c r="V15" s="9"/>
      <c r="W15" s="8">
        <v>10322</v>
      </c>
      <c r="X15" s="8">
        <v>11439</v>
      </c>
      <c r="Y15" s="8">
        <v>12578</v>
      </c>
      <c r="Z15" s="8">
        <v>11408</v>
      </c>
      <c r="AA15" s="8">
        <v>12474</v>
      </c>
      <c r="AB15" s="9"/>
      <c r="AC15" s="9"/>
      <c r="AD15" s="8">
        <v>12296</v>
      </c>
      <c r="AE15" s="8">
        <v>9041</v>
      </c>
      <c r="AF15" s="8">
        <v>8561</v>
      </c>
      <c r="AG15" s="26">
        <v>4967</v>
      </c>
      <c r="AH15" s="26">
        <v>5161</v>
      </c>
      <c r="AI15" s="8">
        <f t="shared" si="0"/>
        <v>220530</v>
      </c>
    </row>
    <row r="16" spans="1:35" x14ac:dyDescent="0.25">
      <c r="A16" s="29"/>
      <c r="B16" s="3" t="s">
        <v>9</v>
      </c>
      <c r="C16" s="3"/>
      <c r="D16" s="8"/>
      <c r="E16" s="8"/>
      <c r="F16" s="8"/>
      <c r="G16" s="9"/>
      <c r="H16" s="9"/>
      <c r="I16" s="8"/>
      <c r="J16" s="8"/>
      <c r="K16" s="8"/>
      <c r="L16" s="8"/>
      <c r="M16" s="8"/>
      <c r="N16" s="9"/>
      <c r="O16" s="9"/>
      <c r="P16" s="8"/>
      <c r="Q16" s="8"/>
      <c r="R16" s="8"/>
      <c r="S16" s="8"/>
      <c r="T16" s="8"/>
      <c r="U16" s="9"/>
      <c r="V16" s="9"/>
      <c r="W16" s="8"/>
      <c r="X16" s="8"/>
      <c r="Y16" s="8"/>
      <c r="Z16" s="8"/>
      <c r="AA16" s="8"/>
      <c r="AB16" s="9"/>
      <c r="AC16" s="9"/>
      <c r="AD16" s="8"/>
      <c r="AE16" s="8"/>
      <c r="AF16" s="8"/>
      <c r="AG16" s="8"/>
      <c r="AH16" s="8"/>
      <c r="AI16" s="8">
        <f t="shared" si="0"/>
        <v>0</v>
      </c>
    </row>
    <row r="17" spans="1:35" x14ac:dyDescent="0.25">
      <c r="A17" s="29"/>
      <c r="B17" s="3" t="s">
        <v>10</v>
      </c>
      <c r="C17" s="3" t="s">
        <v>30</v>
      </c>
      <c r="D17" s="8">
        <v>42151</v>
      </c>
      <c r="E17" s="8">
        <f>D17+E15-E16-E18</f>
        <v>52846</v>
      </c>
      <c r="F17" s="8">
        <f>E17+F15-F16-F18+8360</f>
        <v>69877</v>
      </c>
      <c r="G17" s="9">
        <f t="shared" ref="G17:J17" si="10">F17+G15-G16-G18</f>
        <v>69877</v>
      </c>
      <c r="H17" s="9">
        <f t="shared" si="10"/>
        <v>69877</v>
      </c>
      <c r="I17" s="8">
        <f t="shared" si="10"/>
        <v>80599</v>
      </c>
      <c r="J17" s="8">
        <f t="shared" si="10"/>
        <v>33175</v>
      </c>
      <c r="K17" s="8">
        <f t="shared" ref="K17:AH17" si="11">J17+K15-K16-K18</f>
        <v>43869</v>
      </c>
      <c r="L17" s="8">
        <f t="shared" si="11"/>
        <v>54450</v>
      </c>
      <c r="M17" s="8">
        <f t="shared" si="11"/>
        <v>63954</v>
      </c>
      <c r="N17" s="9">
        <f t="shared" si="11"/>
        <v>63954</v>
      </c>
      <c r="O17" s="9">
        <f t="shared" si="11"/>
        <v>63954</v>
      </c>
      <c r="P17" s="8">
        <f t="shared" si="11"/>
        <v>73493</v>
      </c>
      <c r="Q17" s="8">
        <f t="shared" si="11"/>
        <v>22671</v>
      </c>
      <c r="R17" s="8">
        <f t="shared" si="11"/>
        <v>33311</v>
      </c>
      <c r="S17" s="8">
        <f t="shared" si="11"/>
        <v>43993</v>
      </c>
      <c r="T17" s="8">
        <f t="shared" si="11"/>
        <v>55207</v>
      </c>
      <c r="U17" s="9">
        <f t="shared" si="11"/>
        <v>55207</v>
      </c>
      <c r="V17" s="9">
        <f t="shared" si="11"/>
        <v>55207</v>
      </c>
      <c r="W17" s="8">
        <f t="shared" si="11"/>
        <v>65529</v>
      </c>
      <c r="X17" s="8">
        <f t="shared" si="11"/>
        <v>24468</v>
      </c>
      <c r="Y17" s="8">
        <f t="shared" si="11"/>
        <v>37046</v>
      </c>
      <c r="Z17" s="8">
        <f t="shared" si="11"/>
        <v>48454</v>
      </c>
      <c r="AA17" s="8">
        <f t="shared" si="11"/>
        <v>60928</v>
      </c>
      <c r="AB17" s="9">
        <f t="shared" si="11"/>
        <v>60928</v>
      </c>
      <c r="AC17" s="9">
        <f t="shared" si="11"/>
        <v>60928</v>
      </c>
      <c r="AD17" s="8">
        <f>AC17+AD15-AD16-AD18</f>
        <v>59224</v>
      </c>
      <c r="AE17" s="8">
        <f t="shared" si="11"/>
        <v>68265</v>
      </c>
      <c r="AF17" s="8">
        <f t="shared" si="11"/>
        <v>76826</v>
      </c>
      <c r="AG17" s="8">
        <f t="shared" si="11"/>
        <v>81793</v>
      </c>
      <c r="AH17" s="8">
        <f t="shared" si="11"/>
        <v>86954</v>
      </c>
      <c r="AI17" s="8">
        <f t="shared" si="0"/>
        <v>1736864</v>
      </c>
    </row>
    <row r="18" spans="1:35" x14ac:dyDescent="0.25">
      <c r="A18" s="30"/>
      <c r="B18" s="3" t="s">
        <v>14</v>
      </c>
      <c r="C18" s="3" t="s">
        <v>31</v>
      </c>
      <c r="D18" s="8"/>
      <c r="E18" s="8"/>
      <c r="F18" s="8"/>
      <c r="G18" s="9"/>
      <c r="H18" s="9"/>
      <c r="I18" s="8"/>
      <c r="J18" s="8">
        <f>56000+2087</f>
        <v>58087</v>
      </c>
      <c r="K18" s="8"/>
      <c r="L18" s="8"/>
      <c r="M18" s="8"/>
      <c r="N18" s="9"/>
      <c r="O18" s="9"/>
      <c r="P18" s="8"/>
      <c r="Q18" s="8">
        <f>52500+7000</f>
        <v>59500</v>
      </c>
      <c r="R18" s="8"/>
      <c r="S18" s="8"/>
      <c r="T18" s="8"/>
      <c r="U18" s="9"/>
      <c r="V18" s="9"/>
      <c r="W18" s="8"/>
      <c r="X18" s="8">
        <v>52500</v>
      </c>
      <c r="Y18" s="8"/>
      <c r="Z18" s="8"/>
      <c r="AA18" s="8"/>
      <c r="AB18" s="9"/>
      <c r="AC18" s="9"/>
      <c r="AD18" s="8">
        <v>14000</v>
      </c>
      <c r="AE18" s="8"/>
      <c r="AF18" s="8"/>
      <c r="AG18" s="8"/>
      <c r="AH18" s="8"/>
      <c r="AI18" s="8">
        <f t="shared" si="0"/>
        <v>184087</v>
      </c>
    </row>
    <row r="19" spans="1:35" x14ac:dyDescent="0.25">
      <c r="A19" s="28" t="s">
        <v>2</v>
      </c>
      <c r="B19" s="3" t="s">
        <v>7</v>
      </c>
      <c r="C19" s="11"/>
      <c r="D19" s="8"/>
      <c r="E19" s="8"/>
      <c r="F19" s="8"/>
      <c r="G19" s="9"/>
      <c r="H19" s="9"/>
      <c r="I19" s="8"/>
      <c r="J19" s="8"/>
      <c r="K19" s="8"/>
      <c r="L19" s="8"/>
      <c r="M19" s="8"/>
      <c r="N19" s="9"/>
      <c r="O19" s="9"/>
      <c r="P19" s="8"/>
      <c r="Q19" s="8"/>
      <c r="R19" s="8"/>
      <c r="S19" s="8"/>
      <c r="T19" s="8"/>
      <c r="U19" s="9"/>
      <c r="V19" s="9"/>
      <c r="W19" s="8"/>
      <c r="X19" s="8"/>
      <c r="Y19" s="8"/>
      <c r="Z19" s="8"/>
      <c r="AA19" s="8"/>
      <c r="AB19" s="9"/>
      <c r="AC19" s="9"/>
      <c r="AD19" s="8"/>
      <c r="AE19" s="8"/>
      <c r="AF19" s="8"/>
      <c r="AG19" s="8"/>
      <c r="AH19" s="8"/>
      <c r="AI19" s="8">
        <f t="shared" si="0"/>
        <v>0</v>
      </c>
    </row>
    <row r="20" spans="1:35" x14ac:dyDescent="0.25">
      <c r="A20" s="29"/>
      <c r="B20" s="5" t="s">
        <v>11</v>
      </c>
      <c r="C20" s="5" t="s">
        <v>28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>
        <f t="shared" si="0"/>
        <v>0</v>
      </c>
    </row>
    <row r="21" spans="1:35" x14ac:dyDescent="0.25">
      <c r="A21" s="29"/>
      <c r="B21" s="3" t="s">
        <v>15</v>
      </c>
      <c r="C21" s="3"/>
      <c r="D21" s="8"/>
      <c r="E21" s="8"/>
      <c r="F21" s="8"/>
      <c r="G21" s="9"/>
      <c r="H21" s="9"/>
      <c r="I21" s="8"/>
      <c r="J21" s="8"/>
      <c r="K21" s="8"/>
      <c r="L21" s="8"/>
      <c r="M21" s="8"/>
      <c r="N21" s="9"/>
      <c r="O21" s="9"/>
      <c r="P21" s="8"/>
      <c r="Q21" s="8"/>
      <c r="R21" s="8"/>
      <c r="S21" s="8"/>
      <c r="T21" s="8"/>
      <c r="U21" s="9"/>
      <c r="V21" s="9"/>
      <c r="W21" s="8">
        <v>12500</v>
      </c>
      <c r="X21" s="8"/>
      <c r="Y21" s="8"/>
      <c r="Z21" s="8"/>
      <c r="AA21" s="8"/>
      <c r="AB21" s="9"/>
      <c r="AC21" s="9"/>
      <c r="AD21" s="8">
        <v>22500</v>
      </c>
      <c r="AE21" s="8"/>
      <c r="AF21" s="8">
        <v>4260</v>
      </c>
      <c r="AG21" s="8"/>
      <c r="AH21" s="8"/>
      <c r="AI21" s="8">
        <f t="shared" si="0"/>
        <v>39260</v>
      </c>
    </row>
    <row r="22" spans="1:35" x14ac:dyDescent="0.25">
      <c r="A22" s="29"/>
      <c r="B22" s="3" t="s">
        <v>16</v>
      </c>
      <c r="C22" s="3" t="s">
        <v>26</v>
      </c>
      <c r="D22" s="8"/>
      <c r="E22" s="8">
        <f>D22+E21-E23</f>
        <v>0</v>
      </c>
      <c r="F22" s="8">
        <f>E22+F21-F23</f>
        <v>0</v>
      </c>
      <c r="G22" s="9">
        <f t="shared" ref="G22:AH22" si="12">F22+G21-G23</f>
        <v>0</v>
      </c>
      <c r="H22" s="9">
        <f t="shared" si="12"/>
        <v>0</v>
      </c>
      <c r="I22" s="8">
        <f t="shared" si="12"/>
        <v>0</v>
      </c>
      <c r="J22" s="8">
        <f t="shared" si="12"/>
        <v>0</v>
      </c>
      <c r="K22" s="8">
        <f t="shared" si="12"/>
        <v>0</v>
      </c>
      <c r="L22" s="8">
        <f t="shared" si="12"/>
        <v>0</v>
      </c>
      <c r="M22" s="8">
        <f t="shared" si="12"/>
        <v>0</v>
      </c>
      <c r="N22" s="9">
        <f t="shared" si="12"/>
        <v>0</v>
      </c>
      <c r="O22" s="9">
        <f t="shared" si="12"/>
        <v>0</v>
      </c>
      <c r="P22" s="8">
        <f t="shared" si="12"/>
        <v>0</v>
      </c>
      <c r="Q22" s="8">
        <f t="shared" si="12"/>
        <v>0</v>
      </c>
      <c r="R22" s="8">
        <f t="shared" si="12"/>
        <v>0</v>
      </c>
      <c r="S22" s="8">
        <f t="shared" si="12"/>
        <v>0</v>
      </c>
      <c r="T22" s="8">
        <f t="shared" si="12"/>
        <v>0</v>
      </c>
      <c r="U22" s="9">
        <f t="shared" si="12"/>
        <v>0</v>
      </c>
      <c r="V22" s="9">
        <f t="shared" si="12"/>
        <v>0</v>
      </c>
      <c r="W22" s="8">
        <f t="shared" si="12"/>
        <v>12500</v>
      </c>
      <c r="X22" s="8">
        <f t="shared" si="12"/>
        <v>10876</v>
      </c>
      <c r="Y22" s="8">
        <f t="shared" si="12"/>
        <v>9109</v>
      </c>
      <c r="Z22" s="8">
        <f t="shared" si="12"/>
        <v>7745</v>
      </c>
      <c r="AA22" s="8">
        <f t="shared" si="12"/>
        <v>5990</v>
      </c>
      <c r="AB22" s="9">
        <f t="shared" si="12"/>
        <v>5990</v>
      </c>
      <c r="AC22" s="9">
        <f t="shared" si="12"/>
        <v>5990</v>
      </c>
      <c r="AD22" s="8">
        <f t="shared" si="12"/>
        <v>26866</v>
      </c>
      <c r="AE22" s="8">
        <f t="shared" si="12"/>
        <v>25375</v>
      </c>
      <c r="AF22" s="8">
        <f t="shared" si="12"/>
        <v>27817</v>
      </c>
      <c r="AG22" s="8">
        <f t="shared" si="12"/>
        <v>26346</v>
      </c>
      <c r="AH22" s="8">
        <f t="shared" si="12"/>
        <v>24846</v>
      </c>
      <c r="AI22" s="8">
        <f t="shared" si="0"/>
        <v>189450</v>
      </c>
    </row>
    <row r="23" spans="1:35" x14ac:dyDescent="0.25">
      <c r="A23" s="29"/>
      <c r="B23" s="3" t="s">
        <v>8</v>
      </c>
      <c r="C23" s="3" t="s">
        <v>27</v>
      </c>
      <c r="D23" s="8"/>
      <c r="E23" s="8"/>
      <c r="F23" s="8"/>
      <c r="G23" s="9"/>
      <c r="H23" s="9"/>
      <c r="I23" s="8"/>
      <c r="J23" s="8"/>
      <c r="K23" s="8"/>
      <c r="L23" s="8"/>
      <c r="M23" s="8"/>
      <c r="N23" s="9"/>
      <c r="O23" s="9"/>
      <c r="P23" s="8"/>
      <c r="Q23" s="8"/>
      <c r="R23" s="8"/>
      <c r="S23" s="8"/>
      <c r="T23" s="8"/>
      <c r="U23" s="9"/>
      <c r="V23" s="9"/>
      <c r="W23" s="8"/>
      <c r="X23" s="8">
        <v>1624</v>
      </c>
      <c r="Y23" s="8">
        <v>1767</v>
      </c>
      <c r="Z23" s="8">
        <v>1364</v>
      </c>
      <c r="AA23" s="8">
        <v>1755</v>
      </c>
      <c r="AB23" s="9"/>
      <c r="AC23" s="9"/>
      <c r="AD23" s="8">
        <v>1624</v>
      </c>
      <c r="AE23" s="8">
        <v>1491</v>
      </c>
      <c r="AF23" s="8">
        <v>1818</v>
      </c>
      <c r="AG23" s="8">
        <v>1471</v>
      </c>
      <c r="AH23" s="8">
        <v>1500</v>
      </c>
      <c r="AI23" s="8">
        <f t="shared" si="0"/>
        <v>14414</v>
      </c>
    </row>
    <row r="24" spans="1:35" x14ac:dyDescent="0.25">
      <c r="A24" s="29"/>
      <c r="B24" s="3" t="s">
        <v>9</v>
      </c>
      <c r="C24" s="3"/>
      <c r="D24" s="8"/>
      <c r="E24" s="8"/>
      <c r="F24" s="8"/>
      <c r="G24" s="9"/>
      <c r="H24" s="9"/>
      <c r="I24" s="8"/>
      <c r="J24" s="8"/>
      <c r="K24" s="8"/>
      <c r="L24" s="8"/>
      <c r="M24" s="8"/>
      <c r="N24" s="9"/>
      <c r="O24" s="9"/>
      <c r="P24" s="8"/>
      <c r="Q24" s="8"/>
      <c r="R24" s="8"/>
      <c r="S24" s="8"/>
      <c r="T24" s="8"/>
      <c r="U24" s="9"/>
      <c r="V24" s="9"/>
      <c r="W24" s="8"/>
      <c r="X24" s="8"/>
      <c r="Y24" s="8"/>
      <c r="Z24" s="8"/>
      <c r="AA24" s="8"/>
      <c r="AB24" s="9"/>
      <c r="AC24" s="9"/>
      <c r="AD24" s="8"/>
      <c r="AE24" s="8"/>
      <c r="AF24" s="8"/>
      <c r="AG24" s="8"/>
      <c r="AH24" s="8"/>
      <c r="AI24" s="8">
        <f t="shared" si="0"/>
        <v>0</v>
      </c>
    </row>
    <row r="25" spans="1:35" x14ac:dyDescent="0.25">
      <c r="A25" s="29"/>
      <c r="B25" s="3" t="s">
        <v>10</v>
      </c>
      <c r="C25" s="3" t="s">
        <v>30</v>
      </c>
      <c r="D25" s="8"/>
      <c r="E25" s="8">
        <f t="shared" ref="E25:AH25" si="13">D25+E23-E24-E26</f>
        <v>0</v>
      </c>
      <c r="F25" s="8">
        <f t="shared" si="13"/>
        <v>0</v>
      </c>
      <c r="G25" s="9">
        <f t="shared" si="13"/>
        <v>0</v>
      </c>
      <c r="H25" s="9">
        <f t="shared" si="13"/>
        <v>0</v>
      </c>
      <c r="I25" s="8">
        <f t="shared" si="13"/>
        <v>0</v>
      </c>
      <c r="J25" s="8">
        <f t="shared" si="13"/>
        <v>0</v>
      </c>
      <c r="K25" s="8">
        <f t="shared" si="13"/>
        <v>0</v>
      </c>
      <c r="L25" s="8">
        <f t="shared" si="13"/>
        <v>0</v>
      </c>
      <c r="M25" s="8">
        <f t="shared" si="13"/>
        <v>0</v>
      </c>
      <c r="N25" s="9">
        <f t="shared" si="13"/>
        <v>0</v>
      </c>
      <c r="O25" s="9">
        <f t="shared" si="13"/>
        <v>0</v>
      </c>
      <c r="P25" s="8">
        <f t="shared" si="13"/>
        <v>0</v>
      </c>
      <c r="Q25" s="8">
        <f t="shared" si="13"/>
        <v>0</v>
      </c>
      <c r="R25" s="8">
        <f t="shared" si="13"/>
        <v>0</v>
      </c>
      <c r="S25" s="8">
        <f t="shared" si="13"/>
        <v>0</v>
      </c>
      <c r="T25" s="8">
        <f t="shared" si="13"/>
        <v>0</v>
      </c>
      <c r="U25" s="9">
        <f t="shared" si="13"/>
        <v>0</v>
      </c>
      <c r="V25" s="9">
        <f t="shared" si="13"/>
        <v>0</v>
      </c>
      <c r="W25" s="8">
        <f t="shared" si="13"/>
        <v>0</v>
      </c>
      <c r="X25" s="8">
        <f t="shared" si="13"/>
        <v>1624</v>
      </c>
      <c r="Y25" s="8">
        <f t="shared" si="13"/>
        <v>3391</v>
      </c>
      <c r="Z25" s="8">
        <f t="shared" si="13"/>
        <v>4755</v>
      </c>
      <c r="AA25" s="8">
        <f t="shared" si="13"/>
        <v>6510</v>
      </c>
      <c r="AB25" s="9">
        <f t="shared" si="13"/>
        <v>6510</v>
      </c>
      <c r="AC25" s="9">
        <f t="shared" si="13"/>
        <v>6510</v>
      </c>
      <c r="AD25" s="8">
        <f t="shared" si="13"/>
        <v>8134</v>
      </c>
      <c r="AE25" s="8">
        <f t="shared" si="13"/>
        <v>9625</v>
      </c>
      <c r="AF25" s="8">
        <f t="shared" si="13"/>
        <v>11443</v>
      </c>
      <c r="AG25" s="8">
        <f t="shared" si="13"/>
        <v>12914</v>
      </c>
      <c r="AH25" s="8">
        <f t="shared" si="13"/>
        <v>14414</v>
      </c>
      <c r="AI25" s="8">
        <f t="shared" si="0"/>
        <v>85830</v>
      </c>
    </row>
    <row r="26" spans="1:35" x14ac:dyDescent="0.25">
      <c r="A26" s="30"/>
      <c r="B26" s="3" t="s">
        <v>14</v>
      </c>
      <c r="C26" s="3" t="s">
        <v>31</v>
      </c>
      <c r="D26" s="8"/>
      <c r="E26" s="8"/>
      <c r="F26" s="8"/>
      <c r="G26" s="9"/>
      <c r="H26" s="9"/>
      <c r="I26" s="8"/>
      <c r="J26" s="8"/>
      <c r="K26" s="8"/>
      <c r="L26" s="8"/>
      <c r="M26" s="8"/>
      <c r="N26" s="9"/>
      <c r="O26" s="9"/>
      <c r="P26" s="8"/>
      <c r="Q26" s="8"/>
      <c r="R26" s="8"/>
      <c r="S26" s="8"/>
      <c r="T26" s="8"/>
      <c r="U26" s="9"/>
      <c r="V26" s="9"/>
      <c r="W26" s="8"/>
      <c r="X26" s="8"/>
      <c r="Y26" s="8"/>
      <c r="Z26" s="8"/>
      <c r="AA26" s="8"/>
      <c r="AB26" s="9"/>
      <c r="AC26" s="9"/>
      <c r="AD26" s="8"/>
      <c r="AE26" s="8"/>
      <c r="AF26" s="8"/>
      <c r="AG26" s="8"/>
      <c r="AH26" s="8"/>
      <c r="AI26" s="8">
        <f t="shared" si="0"/>
        <v>0</v>
      </c>
    </row>
    <row r="27" spans="1:35" hidden="1" x14ac:dyDescent="0.25">
      <c r="A27" s="28" t="s">
        <v>1</v>
      </c>
      <c r="B27" s="3" t="s">
        <v>7</v>
      </c>
      <c r="C27" s="3"/>
      <c r="D27" s="8"/>
      <c r="E27" s="8"/>
      <c r="F27" s="8"/>
      <c r="G27" s="9"/>
      <c r="H27" s="9"/>
      <c r="I27" s="8"/>
      <c r="J27" s="8"/>
      <c r="K27" s="8"/>
      <c r="L27" s="8"/>
      <c r="M27" s="8"/>
      <c r="N27" s="9"/>
      <c r="O27" s="9"/>
      <c r="P27" s="8"/>
      <c r="Q27" s="8"/>
      <c r="R27" s="8"/>
      <c r="S27" s="8"/>
      <c r="T27" s="8"/>
      <c r="U27" s="9"/>
      <c r="V27" s="9"/>
      <c r="W27" s="8"/>
      <c r="X27" s="8"/>
      <c r="Y27" s="8"/>
      <c r="Z27" s="8"/>
      <c r="AA27" s="8"/>
      <c r="AB27" s="9"/>
      <c r="AC27" s="9"/>
      <c r="AD27" s="8"/>
      <c r="AE27" s="8"/>
      <c r="AF27" s="8"/>
      <c r="AG27" s="8"/>
      <c r="AH27" s="8"/>
      <c r="AI27" s="8">
        <f t="shared" si="0"/>
        <v>0</v>
      </c>
    </row>
    <row r="28" spans="1:35" hidden="1" x14ac:dyDescent="0.25">
      <c r="A28" s="29"/>
      <c r="B28" s="3" t="s">
        <v>11</v>
      </c>
      <c r="C28" s="3"/>
      <c r="D28" s="8"/>
      <c r="E28" s="8"/>
      <c r="F28" s="8"/>
      <c r="G28" s="9"/>
      <c r="H28" s="9"/>
      <c r="I28" s="8"/>
      <c r="J28" s="8"/>
      <c r="K28" s="8"/>
      <c r="L28" s="8"/>
      <c r="M28" s="8"/>
      <c r="N28" s="9"/>
      <c r="O28" s="9"/>
      <c r="P28" s="8"/>
      <c r="Q28" s="8"/>
      <c r="R28" s="8"/>
      <c r="S28" s="8"/>
      <c r="T28" s="8"/>
      <c r="U28" s="9"/>
      <c r="V28" s="9"/>
      <c r="W28" s="8"/>
      <c r="X28" s="8"/>
      <c r="Y28" s="8"/>
      <c r="Z28" s="8"/>
      <c r="AA28" s="8"/>
      <c r="AB28" s="9"/>
      <c r="AC28" s="9"/>
      <c r="AD28" s="8"/>
      <c r="AE28" s="8"/>
      <c r="AF28" s="8"/>
      <c r="AG28" s="8"/>
      <c r="AH28" s="8"/>
      <c r="AI28" s="8">
        <f t="shared" si="0"/>
        <v>0</v>
      </c>
    </row>
    <row r="29" spans="1:35" hidden="1" x14ac:dyDescent="0.25">
      <c r="A29" s="29"/>
      <c r="B29" s="3" t="s">
        <v>15</v>
      </c>
      <c r="C29" s="3"/>
      <c r="D29" s="8"/>
      <c r="E29" s="8"/>
      <c r="F29" s="8"/>
      <c r="G29" s="9"/>
      <c r="H29" s="9"/>
      <c r="I29" s="8"/>
      <c r="J29" s="8"/>
      <c r="K29" s="8"/>
      <c r="L29" s="8"/>
      <c r="M29" s="8"/>
      <c r="N29" s="9"/>
      <c r="O29" s="9"/>
      <c r="P29" s="8"/>
      <c r="Q29" s="8"/>
      <c r="R29" s="8"/>
      <c r="S29" s="8"/>
      <c r="T29" s="8"/>
      <c r="U29" s="9"/>
      <c r="V29" s="9"/>
      <c r="W29" s="8"/>
      <c r="X29" s="8"/>
      <c r="Y29" s="8"/>
      <c r="Z29" s="8"/>
      <c r="AA29" s="8"/>
      <c r="AB29" s="9"/>
      <c r="AC29" s="9"/>
      <c r="AD29" s="8"/>
      <c r="AE29" s="8"/>
      <c r="AF29" s="8"/>
      <c r="AG29" s="8"/>
      <c r="AH29" s="8"/>
      <c r="AI29" s="8">
        <f t="shared" si="0"/>
        <v>0</v>
      </c>
    </row>
    <row r="30" spans="1:35" hidden="1" x14ac:dyDescent="0.25">
      <c r="A30" s="29"/>
      <c r="B30" s="3" t="s">
        <v>16</v>
      </c>
      <c r="C30" s="3"/>
      <c r="D30" s="8"/>
      <c r="E30" s="8">
        <f t="shared" ref="E30:AH30" si="14">D30+E29-E31</f>
        <v>0</v>
      </c>
      <c r="F30" s="8">
        <f t="shared" si="14"/>
        <v>0</v>
      </c>
      <c r="G30" s="9">
        <f t="shared" si="14"/>
        <v>0</v>
      </c>
      <c r="H30" s="9">
        <f t="shared" si="14"/>
        <v>0</v>
      </c>
      <c r="I30" s="8">
        <f t="shared" si="14"/>
        <v>0</v>
      </c>
      <c r="J30" s="8">
        <f t="shared" si="14"/>
        <v>0</v>
      </c>
      <c r="K30" s="8">
        <f t="shared" si="14"/>
        <v>0</v>
      </c>
      <c r="L30" s="8">
        <f t="shared" si="14"/>
        <v>0</v>
      </c>
      <c r="M30" s="8">
        <f t="shared" si="14"/>
        <v>0</v>
      </c>
      <c r="N30" s="9">
        <f t="shared" si="14"/>
        <v>0</v>
      </c>
      <c r="O30" s="9">
        <f t="shared" si="14"/>
        <v>0</v>
      </c>
      <c r="P30" s="8">
        <f t="shared" si="14"/>
        <v>0</v>
      </c>
      <c r="Q30" s="8">
        <f t="shared" si="14"/>
        <v>0</v>
      </c>
      <c r="R30" s="8">
        <f t="shared" si="14"/>
        <v>0</v>
      </c>
      <c r="S30" s="8">
        <f t="shared" si="14"/>
        <v>0</v>
      </c>
      <c r="T30" s="8">
        <f t="shared" si="14"/>
        <v>0</v>
      </c>
      <c r="U30" s="9">
        <f t="shared" si="14"/>
        <v>0</v>
      </c>
      <c r="V30" s="9">
        <f t="shared" si="14"/>
        <v>0</v>
      </c>
      <c r="W30" s="8">
        <f t="shared" si="14"/>
        <v>0</v>
      </c>
      <c r="X30" s="8">
        <f t="shared" si="14"/>
        <v>0</v>
      </c>
      <c r="Y30" s="8">
        <f t="shared" si="14"/>
        <v>0</v>
      </c>
      <c r="Z30" s="8">
        <f t="shared" si="14"/>
        <v>0</v>
      </c>
      <c r="AA30" s="8">
        <f t="shared" si="14"/>
        <v>0</v>
      </c>
      <c r="AB30" s="9">
        <f t="shared" si="14"/>
        <v>0</v>
      </c>
      <c r="AC30" s="9">
        <f t="shared" si="14"/>
        <v>0</v>
      </c>
      <c r="AD30" s="8">
        <f t="shared" si="14"/>
        <v>0</v>
      </c>
      <c r="AE30" s="8">
        <f t="shared" si="14"/>
        <v>0</v>
      </c>
      <c r="AF30" s="8">
        <f t="shared" si="14"/>
        <v>0</v>
      </c>
      <c r="AG30" s="8">
        <f t="shared" si="14"/>
        <v>0</v>
      </c>
      <c r="AH30" s="8">
        <f t="shared" si="14"/>
        <v>0</v>
      </c>
      <c r="AI30" s="8">
        <f t="shared" si="0"/>
        <v>0</v>
      </c>
    </row>
    <row r="31" spans="1:35" hidden="1" x14ac:dyDescent="0.25">
      <c r="A31" s="29"/>
      <c r="B31" s="3" t="s">
        <v>8</v>
      </c>
      <c r="C31" s="3"/>
      <c r="D31" s="8"/>
      <c r="E31" s="8"/>
      <c r="F31" s="8"/>
      <c r="G31" s="9"/>
      <c r="H31" s="9"/>
      <c r="I31" s="8"/>
      <c r="J31" s="8"/>
      <c r="K31" s="8"/>
      <c r="L31" s="8"/>
      <c r="M31" s="8"/>
      <c r="N31" s="9"/>
      <c r="O31" s="9"/>
      <c r="P31" s="8"/>
      <c r="Q31" s="8"/>
      <c r="R31" s="8"/>
      <c r="S31" s="8"/>
      <c r="T31" s="8"/>
      <c r="U31" s="9"/>
      <c r="V31" s="9"/>
      <c r="W31" s="8"/>
      <c r="X31" s="8"/>
      <c r="Y31" s="8"/>
      <c r="Z31" s="8"/>
      <c r="AA31" s="8"/>
      <c r="AB31" s="9"/>
      <c r="AC31" s="9"/>
      <c r="AD31" s="8"/>
      <c r="AE31" s="8"/>
      <c r="AF31" s="8"/>
      <c r="AG31" s="8"/>
      <c r="AH31" s="8"/>
      <c r="AI31" s="8">
        <f t="shared" si="0"/>
        <v>0</v>
      </c>
    </row>
    <row r="32" spans="1:35" hidden="1" x14ac:dyDescent="0.25">
      <c r="A32" s="29"/>
      <c r="B32" s="3" t="s">
        <v>9</v>
      </c>
      <c r="C32" s="3"/>
      <c r="D32" s="8"/>
      <c r="E32" s="8"/>
      <c r="F32" s="8"/>
      <c r="G32" s="9"/>
      <c r="H32" s="9"/>
      <c r="I32" s="8"/>
      <c r="J32" s="8"/>
      <c r="K32" s="8"/>
      <c r="L32" s="8"/>
      <c r="M32" s="8"/>
      <c r="N32" s="9"/>
      <c r="O32" s="9"/>
      <c r="P32" s="8"/>
      <c r="Q32" s="8"/>
      <c r="R32" s="8"/>
      <c r="S32" s="8"/>
      <c r="T32" s="8"/>
      <c r="U32" s="9"/>
      <c r="V32" s="9"/>
      <c r="W32" s="8"/>
      <c r="X32" s="8"/>
      <c r="Y32" s="8"/>
      <c r="Z32" s="8"/>
      <c r="AA32" s="8"/>
      <c r="AB32" s="9"/>
      <c r="AC32" s="9"/>
      <c r="AD32" s="8"/>
      <c r="AE32" s="8"/>
      <c r="AF32" s="8"/>
      <c r="AG32" s="8"/>
      <c r="AH32" s="8"/>
      <c r="AI32" s="8">
        <f t="shared" si="0"/>
        <v>0</v>
      </c>
    </row>
    <row r="33" spans="1:35" hidden="1" x14ac:dyDescent="0.25">
      <c r="A33" s="29"/>
      <c r="B33" s="3" t="s">
        <v>10</v>
      </c>
      <c r="C33" s="3"/>
      <c r="D33" s="8"/>
      <c r="E33" s="8">
        <f t="shared" ref="E33:AH33" si="15">D33+E31-E32-E34</f>
        <v>0</v>
      </c>
      <c r="F33" s="8">
        <f t="shared" si="15"/>
        <v>0</v>
      </c>
      <c r="G33" s="9">
        <f t="shared" si="15"/>
        <v>0</v>
      </c>
      <c r="H33" s="9">
        <f t="shared" si="15"/>
        <v>0</v>
      </c>
      <c r="I33" s="8">
        <f t="shared" si="15"/>
        <v>0</v>
      </c>
      <c r="J33" s="8">
        <f t="shared" si="15"/>
        <v>0</v>
      </c>
      <c r="K33" s="8">
        <f t="shared" si="15"/>
        <v>0</v>
      </c>
      <c r="L33" s="8">
        <f t="shared" si="15"/>
        <v>0</v>
      </c>
      <c r="M33" s="8">
        <f t="shared" si="15"/>
        <v>0</v>
      </c>
      <c r="N33" s="9">
        <f t="shared" si="15"/>
        <v>0</v>
      </c>
      <c r="O33" s="9">
        <f t="shared" si="15"/>
        <v>0</v>
      </c>
      <c r="P33" s="8">
        <f t="shared" si="15"/>
        <v>0</v>
      </c>
      <c r="Q33" s="8">
        <f t="shared" si="15"/>
        <v>0</v>
      </c>
      <c r="R33" s="8">
        <f t="shared" si="15"/>
        <v>0</v>
      </c>
      <c r="S33" s="8">
        <f t="shared" si="15"/>
        <v>0</v>
      </c>
      <c r="T33" s="8">
        <f t="shared" si="15"/>
        <v>0</v>
      </c>
      <c r="U33" s="9">
        <f t="shared" si="15"/>
        <v>0</v>
      </c>
      <c r="V33" s="9">
        <f t="shared" si="15"/>
        <v>0</v>
      </c>
      <c r="W33" s="8">
        <f t="shared" si="15"/>
        <v>0</v>
      </c>
      <c r="X33" s="8">
        <f t="shared" si="15"/>
        <v>0</v>
      </c>
      <c r="Y33" s="8">
        <f t="shared" si="15"/>
        <v>0</v>
      </c>
      <c r="Z33" s="8">
        <f t="shared" si="15"/>
        <v>0</v>
      </c>
      <c r="AA33" s="8">
        <f t="shared" si="15"/>
        <v>0</v>
      </c>
      <c r="AB33" s="9">
        <f t="shared" si="15"/>
        <v>0</v>
      </c>
      <c r="AC33" s="9">
        <f t="shared" si="15"/>
        <v>0</v>
      </c>
      <c r="AD33" s="8">
        <f t="shared" si="15"/>
        <v>0</v>
      </c>
      <c r="AE33" s="8">
        <f t="shared" si="15"/>
        <v>0</v>
      </c>
      <c r="AF33" s="8">
        <f t="shared" si="15"/>
        <v>0</v>
      </c>
      <c r="AG33" s="8">
        <f t="shared" si="15"/>
        <v>0</v>
      </c>
      <c r="AH33" s="8">
        <f t="shared" si="15"/>
        <v>0</v>
      </c>
      <c r="AI33" s="8">
        <f t="shared" si="0"/>
        <v>0</v>
      </c>
    </row>
    <row r="34" spans="1:35" hidden="1" x14ac:dyDescent="0.25">
      <c r="A34" s="30"/>
      <c r="B34" s="3" t="s">
        <v>14</v>
      </c>
      <c r="C34" s="3"/>
      <c r="D34" s="8"/>
      <c r="E34" s="8"/>
      <c r="F34" s="8"/>
      <c r="G34" s="9"/>
      <c r="H34" s="9"/>
      <c r="I34" s="8"/>
      <c r="J34" s="8"/>
      <c r="K34" s="8"/>
      <c r="L34" s="8"/>
      <c r="M34" s="8"/>
      <c r="N34" s="9"/>
      <c r="O34" s="9"/>
      <c r="P34" s="8"/>
      <c r="Q34" s="8"/>
      <c r="R34" s="8"/>
      <c r="S34" s="8"/>
      <c r="T34" s="8"/>
      <c r="U34" s="9"/>
      <c r="V34" s="9"/>
      <c r="W34" s="8"/>
      <c r="X34" s="8"/>
      <c r="Y34" s="8"/>
      <c r="Z34" s="8"/>
      <c r="AA34" s="8"/>
      <c r="AB34" s="9"/>
      <c r="AC34" s="9"/>
      <c r="AD34" s="8"/>
      <c r="AE34" s="8"/>
      <c r="AF34" s="8"/>
      <c r="AG34" s="8"/>
      <c r="AH34" s="8"/>
      <c r="AI34" s="8">
        <f t="shared" si="0"/>
        <v>0</v>
      </c>
    </row>
    <row r="35" spans="1:35" hidden="1" x14ac:dyDescent="0.25"/>
    <row r="46" spans="1:35" x14ac:dyDescent="0.25">
      <c r="K46" s="21"/>
    </row>
  </sheetData>
  <mergeCells count="7">
    <mergeCell ref="A27:A34"/>
    <mergeCell ref="A1:A2"/>
    <mergeCell ref="D1:D2"/>
    <mergeCell ref="AI1:AI2"/>
    <mergeCell ref="A3:A10"/>
    <mergeCell ref="A11:A18"/>
    <mergeCell ref="A19:A26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workbookViewId="0">
      <pane xSplit="3" topLeftCell="J1" activePane="topRight" state="frozen"/>
      <selection pane="topRight" activeCell="AH13" sqref="AH13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5" width="8" style="16" bestFit="1" customWidth="1"/>
    <col min="6" max="10" width="8" style="4" bestFit="1" customWidth="1"/>
    <col min="11" max="12" width="8" style="16" bestFit="1" customWidth="1"/>
    <col min="13" max="17" width="8" style="4" bestFit="1" customWidth="1"/>
    <col min="18" max="19" width="8" style="16" bestFit="1" customWidth="1"/>
    <col min="20" max="20" width="8" style="4" bestFit="1" customWidth="1"/>
    <col min="21" max="21" width="8" style="16" bestFit="1" customWidth="1"/>
    <col min="22" max="24" width="8" style="4" bestFit="1" customWidth="1"/>
    <col min="25" max="26" width="8" style="16" bestFit="1" customWidth="1"/>
    <col min="27" max="31" width="8" style="4" bestFit="1" customWidth="1"/>
    <col min="32" max="33" width="8" style="16" bestFit="1" customWidth="1"/>
    <col min="34" max="34" width="8" style="4" bestFit="1" customWidth="1"/>
    <col min="35" max="35" width="9.125" style="4" customWidth="1"/>
    <col min="36" max="16384" width="8.875" style="1"/>
  </cols>
  <sheetData>
    <row r="1" spans="1:35" x14ac:dyDescent="0.25">
      <c r="A1" s="31" t="s">
        <v>17</v>
      </c>
      <c r="B1" s="12" t="s">
        <v>5</v>
      </c>
      <c r="C1" s="14" t="s">
        <v>29</v>
      </c>
      <c r="D1" s="37" t="s">
        <v>4</v>
      </c>
      <c r="E1" s="23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6">
        <v>7</v>
      </c>
      <c r="L1" s="6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6">
        <v>14</v>
      </c>
      <c r="S1" s="6">
        <v>15</v>
      </c>
      <c r="T1" s="2">
        <v>16</v>
      </c>
      <c r="U1" s="6">
        <v>17</v>
      </c>
      <c r="V1" s="2">
        <v>18</v>
      </c>
      <c r="W1" s="2">
        <v>19</v>
      </c>
      <c r="X1" s="2">
        <v>20</v>
      </c>
      <c r="Y1" s="6">
        <v>21</v>
      </c>
      <c r="Z1" s="6">
        <v>22</v>
      </c>
      <c r="AA1" s="2">
        <v>23</v>
      </c>
      <c r="AB1" s="2">
        <v>24</v>
      </c>
      <c r="AC1" s="2">
        <v>25</v>
      </c>
      <c r="AD1" s="2">
        <v>26</v>
      </c>
      <c r="AE1" s="2">
        <v>27</v>
      </c>
      <c r="AF1" s="6">
        <v>28</v>
      </c>
      <c r="AG1" s="6">
        <v>29</v>
      </c>
      <c r="AH1" s="2">
        <v>30</v>
      </c>
      <c r="AI1" s="35" t="s">
        <v>18</v>
      </c>
    </row>
    <row r="2" spans="1:35" x14ac:dyDescent="0.25">
      <c r="A2" s="32"/>
      <c r="B2" s="13" t="s">
        <v>6</v>
      </c>
      <c r="C2" s="14" t="s">
        <v>38</v>
      </c>
      <c r="D2" s="38"/>
      <c r="E2" s="24" t="s">
        <v>19</v>
      </c>
      <c r="F2" s="3" t="s">
        <v>20</v>
      </c>
      <c r="G2" s="3" t="s">
        <v>21</v>
      </c>
      <c r="H2" s="3" t="s">
        <v>22</v>
      </c>
      <c r="I2" s="3" t="s">
        <v>23</v>
      </c>
      <c r="J2" s="3" t="s">
        <v>24</v>
      </c>
      <c r="K2" s="7" t="s">
        <v>25</v>
      </c>
      <c r="L2" s="7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7" t="s">
        <v>25</v>
      </c>
      <c r="S2" s="7" t="s">
        <v>19</v>
      </c>
      <c r="T2" s="3" t="s">
        <v>20</v>
      </c>
      <c r="U2" s="7" t="s">
        <v>21</v>
      </c>
      <c r="V2" s="3" t="s">
        <v>22</v>
      </c>
      <c r="W2" s="3" t="s">
        <v>23</v>
      </c>
      <c r="X2" s="3" t="s">
        <v>24</v>
      </c>
      <c r="Y2" s="7" t="s">
        <v>25</v>
      </c>
      <c r="Z2" s="7" t="s">
        <v>19</v>
      </c>
      <c r="AA2" s="3" t="s">
        <v>20</v>
      </c>
      <c r="AB2" s="3" t="s">
        <v>21</v>
      </c>
      <c r="AC2" s="3" t="s">
        <v>22</v>
      </c>
      <c r="AD2" s="3" t="s">
        <v>23</v>
      </c>
      <c r="AE2" s="3" t="s">
        <v>24</v>
      </c>
      <c r="AF2" s="7" t="s">
        <v>25</v>
      </c>
      <c r="AG2" s="7" t="s">
        <v>19</v>
      </c>
      <c r="AH2" s="3" t="s">
        <v>20</v>
      </c>
      <c r="AI2" s="36"/>
    </row>
    <row r="3" spans="1:35" x14ac:dyDescent="0.25">
      <c r="A3" s="28" t="s">
        <v>0</v>
      </c>
      <c r="B3" s="22" t="s">
        <v>35</v>
      </c>
      <c r="C3" s="3" t="s">
        <v>36</v>
      </c>
      <c r="D3" s="25"/>
      <c r="E3" s="9"/>
      <c r="F3" s="8"/>
      <c r="G3" s="8"/>
      <c r="H3" s="8"/>
      <c r="I3" s="8"/>
      <c r="J3" s="8"/>
      <c r="K3" s="9"/>
      <c r="L3" s="9"/>
      <c r="M3" s="8"/>
      <c r="N3" s="8">
        <v>20000</v>
      </c>
      <c r="O3" s="8"/>
      <c r="P3" s="8"/>
      <c r="Q3" s="8">
        <v>48000</v>
      </c>
      <c r="R3" s="9"/>
      <c r="S3" s="9"/>
      <c r="T3" s="8"/>
      <c r="U3" s="9"/>
      <c r="V3" s="8">
        <v>15000</v>
      </c>
      <c r="W3" s="8"/>
      <c r="X3" s="8"/>
      <c r="Y3" s="9"/>
      <c r="Z3" s="9"/>
      <c r="AA3" s="8"/>
      <c r="AB3" s="8">
        <v>10000</v>
      </c>
      <c r="AC3" s="8"/>
      <c r="AD3" s="8"/>
      <c r="AE3" s="8"/>
      <c r="AF3" s="9"/>
      <c r="AG3" s="9"/>
      <c r="AH3" s="8"/>
      <c r="AI3" s="8">
        <f t="shared" ref="AI3:AI29" si="0">SUM(E3:AH3)</f>
        <v>93000</v>
      </c>
    </row>
    <row r="4" spans="1:35" x14ac:dyDescent="0.25">
      <c r="A4" s="29"/>
      <c r="B4" s="3" t="s">
        <v>13</v>
      </c>
      <c r="C4" s="3" t="s">
        <v>26</v>
      </c>
      <c r="D4" s="8">
        <v>106428</v>
      </c>
      <c r="E4" s="9">
        <f>D4+E3-E5</f>
        <v>106428</v>
      </c>
      <c r="F4" s="8">
        <f t="shared" ref="F4:AH4" si="1">E4+F3-F5</f>
        <v>101070</v>
      </c>
      <c r="G4" s="8">
        <f t="shared" si="1"/>
        <v>96629</v>
      </c>
      <c r="H4" s="8">
        <f t="shared" si="1"/>
        <v>89110</v>
      </c>
      <c r="I4" s="8">
        <f t="shared" si="1"/>
        <v>81504</v>
      </c>
      <c r="J4" s="8">
        <f t="shared" si="1"/>
        <v>81504</v>
      </c>
      <c r="K4" s="9">
        <f t="shared" si="1"/>
        <v>81504</v>
      </c>
      <c r="L4" s="9">
        <f t="shared" si="1"/>
        <v>76098</v>
      </c>
      <c r="M4" s="8">
        <f t="shared" si="1"/>
        <v>68191</v>
      </c>
      <c r="N4" s="8">
        <f t="shared" si="1"/>
        <v>80086</v>
      </c>
      <c r="O4" s="8">
        <f t="shared" si="1"/>
        <v>70826</v>
      </c>
      <c r="P4" s="8">
        <f t="shared" si="1"/>
        <v>63913</v>
      </c>
      <c r="Q4" s="8">
        <f t="shared" si="1"/>
        <v>110171</v>
      </c>
      <c r="R4" s="9">
        <f t="shared" si="1"/>
        <v>110171</v>
      </c>
      <c r="S4" s="9">
        <f t="shared" si="1"/>
        <v>110171</v>
      </c>
      <c r="T4" s="8">
        <f t="shared" si="1"/>
        <v>104912</v>
      </c>
      <c r="U4" s="9">
        <f t="shared" si="1"/>
        <v>104912</v>
      </c>
      <c r="V4" s="8">
        <f t="shared" si="1"/>
        <v>114841</v>
      </c>
      <c r="W4" s="8">
        <f t="shared" si="1"/>
        <v>109483</v>
      </c>
      <c r="X4" s="8">
        <f t="shared" si="1"/>
        <v>106087</v>
      </c>
      <c r="Y4" s="9">
        <f t="shared" si="1"/>
        <v>106087</v>
      </c>
      <c r="Z4" s="9">
        <f t="shared" si="1"/>
        <v>106087</v>
      </c>
      <c r="AA4" s="8">
        <f t="shared" si="1"/>
        <v>101704</v>
      </c>
      <c r="AB4" s="8">
        <f t="shared" si="1"/>
        <v>107257</v>
      </c>
      <c r="AC4" s="8">
        <f t="shared" si="1"/>
        <v>102460</v>
      </c>
      <c r="AD4" s="8">
        <f t="shared" si="1"/>
        <v>96757</v>
      </c>
      <c r="AE4" s="8">
        <f t="shared" si="1"/>
        <v>92157</v>
      </c>
      <c r="AF4" s="9">
        <f t="shared" si="1"/>
        <v>92157</v>
      </c>
      <c r="AG4" s="9">
        <f t="shared" si="1"/>
        <v>92157</v>
      </c>
      <c r="AH4" s="8">
        <f t="shared" si="1"/>
        <v>86548</v>
      </c>
      <c r="AI4" s="8">
        <f t="shared" si="0"/>
        <v>2850982</v>
      </c>
    </row>
    <row r="5" spans="1:35" x14ac:dyDescent="0.25">
      <c r="A5" s="29"/>
      <c r="B5" s="3" t="s">
        <v>8</v>
      </c>
      <c r="C5" s="3" t="s">
        <v>27</v>
      </c>
      <c r="D5" s="8"/>
      <c r="E5" s="9"/>
      <c r="F5" s="26">
        <v>5358</v>
      </c>
      <c r="G5" s="8">
        <v>4441</v>
      </c>
      <c r="H5" s="8">
        <v>7519</v>
      </c>
      <c r="I5" s="8">
        <v>7606</v>
      </c>
      <c r="J5" s="8"/>
      <c r="K5" s="9"/>
      <c r="L5" s="9">
        <v>5406</v>
      </c>
      <c r="M5" s="8">
        <v>7907</v>
      </c>
      <c r="N5" s="8">
        <v>8105</v>
      </c>
      <c r="O5" s="8">
        <v>9260</v>
      </c>
      <c r="P5" s="8">
        <v>6913</v>
      </c>
      <c r="Q5" s="8">
        <v>1742</v>
      </c>
      <c r="R5" s="9"/>
      <c r="S5" s="9"/>
      <c r="T5" s="8">
        <v>5259</v>
      </c>
      <c r="U5" s="9"/>
      <c r="V5" s="8">
        <v>5071</v>
      </c>
      <c r="W5" s="8">
        <v>5358</v>
      </c>
      <c r="X5" s="8">
        <v>3396</v>
      </c>
      <c r="Y5" s="9"/>
      <c r="Z5" s="9"/>
      <c r="AA5" s="8">
        <v>4383</v>
      </c>
      <c r="AB5" s="8">
        <v>4447</v>
      </c>
      <c r="AC5" s="8">
        <v>4797</v>
      </c>
      <c r="AD5" s="8">
        <v>5703</v>
      </c>
      <c r="AE5" s="8">
        <v>4600</v>
      </c>
      <c r="AF5" s="9"/>
      <c r="AG5" s="9"/>
      <c r="AH5" s="8">
        <v>5609</v>
      </c>
      <c r="AI5" s="8">
        <f t="shared" si="0"/>
        <v>112880</v>
      </c>
    </row>
    <row r="6" spans="1:35" x14ac:dyDescent="0.25">
      <c r="A6" s="29"/>
      <c r="B6" s="3" t="s">
        <v>9</v>
      </c>
      <c r="C6" s="3" t="s">
        <v>37</v>
      </c>
      <c r="D6" s="8"/>
      <c r="E6" s="9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9"/>
      <c r="S6" s="9"/>
      <c r="T6" s="8"/>
      <c r="U6" s="9"/>
      <c r="V6" s="8"/>
      <c r="W6" s="8"/>
      <c r="X6" s="8"/>
      <c r="Y6" s="9"/>
      <c r="Z6" s="9"/>
      <c r="AA6" s="8"/>
      <c r="AB6" s="8"/>
      <c r="AC6" s="8"/>
      <c r="AD6" s="8"/>
      <c r="AE6" s="8"/>
      <c r="AF6" s="9"/>
      <c r="AG6" s="9"/>
      <c r="AH6" s="8"/>
      <c r="AI6" s="8">
        <f t="shared" si="0"/>
        <v>0</v>
      </c>
    </row>
    <row r="7" spans="1:35" x14ac:dyDescent="0.25">
      <c r="A7" s="29"/>
      <c r="B7" s="3" t="s">
        <v>10</v>
      </c>
      <c r="C7" s="3" t="s">
        <v>30</v>
      </c>
      <c r="D7" s="8">
        <v>62820</v>
      </c>
      <c r="E7" s="9">
        <f t="shared" ref="E7" si="2">D7+E5-E6-E8</f>
        <v>62820</v>
      </c>
      <c r="F7" s="8">
        <f t="shared" ref="F7" si="3">E7+F5-F6-F8</f>
        <v>68178</v>
      </c>
      <c r="G7" s="8">
        <f t="shared" ref="G7" si="4">F7+G5-G6-G8</f>
        <v>34119</v>
      </c>
      <c r="H7" s="8">
        <f t="shared" ref="H7" si="5">G7+H5-H6-H8</f>
        <v>41638</v>
      </c>
      <c r="I7" s="8">
        <f t="shared" ref="I7" si="6">H7+I5-I6-I8</f>
        <v>49244</v>
      </c>
      <c r="J7" s="8">
        <f t="shared" ref="J7" si="7">I7+J5-J6-J8</f>
        <v>49244</v>
      </c>
      <c r="K7" s="9">
        <f t="shared" ref="K7" si="8">J7+K5-K6-K8</f>
        <v>49244</v>
      </c>
      <c r="L7" s="9">
        <f t="shared" ref="L7" si="9">K7+L5-L6-L8</f>
        <v>54650</v>
      </c>
      <c r="M7" s="8">
        <f t="shared" ref="M7" si="10">L7+M5-M6-M8</f>
        <v>62557</v>
      </c>
      <c r="N7" s="8">
        <f t="shared" ref="N7" si="11">M7+N5-N6-N8</f>
        <v>48662</v>
      </c>
      <c r="O7" s="8">
        <f t="shared" ref="O7" si="12">N7+O5-O6-O8</f>
        <v>57922</v>
      </c>
      <c r="P7" s="8">
        <f t="shared" ref="P7" si="13">O7+P5-P6-P8</f>
        <v>64835</v>
      </c>
      <c r="Q7" s="8">
        <f t="shared" ref="Q7" si="14">P7+Q5-Q6-Q8</f>
        <v>66577</v>
      </c>
      <c r="R7" s="9">
        <f t="shared" ref="R7" si="15">Q7+R5-R6-R8</f>
        <v>66577</v>
      </c>
      <c r="S7" s="9">
        <f t="shared" ref="S7" si="16">R7+S5-S6-S8</f>
        <v>66577</v>
      </c>
      <c r="T7" s="8">
        <f t="shared" ref="T7" si="17">S7+T5-T6-T8</f>
        <v>71836</v>
      </c>
      <c r="U7" s="9">
        <f t="shared" ref="U7" si="18">T7+U5-U6-U8</f>
        <v>71836</v>
      </c>
      <c r="V7" s="8">
        <f t="shared" ref="V7" si="19">U7+V5-V6-V8</f>
        <v>10907</v>
      </c>
      <c r="W7" s="8">
        <f t="shared" ref="W7" si="20">V7+W5-W6-W8</f>
        <v>16265</v>
      </c>
      <c r="X7" s="8">
        <f t="shared" ref="X7" si="21">W7+X5-X6-X8</f>
        <v>19661</v>
      </c>
      <c r="Y7" s="9">
        <f t="shared" ref="Y7" si="22">X7+Y5-Y6-Y8</f>
        <v>19661</v>
      </c>
      <c r="Z7" s="9">
        <f t="shared" ref="Z7" si="23">Y7+Z5-Z6-Z8</f>
        <v>19661</v>
      </c>
      <c r="AA7" s="8">
        <f t="shared" ref="AA7" si="24">Z7+AA5-AA6-AA8</f>
        <v>24044</v>
      </c>
      <c r="AB7" s="8">
        <f t="shared" ref="AB7" si="25">AA7+AB5-AB6-AB8</f>
        <v>17491</v>
      </c>
      <c r="AC7" s="8">
        <f t="shared" ref="AC7" si="26">AB7+AC5-AC6-AC8</f>
        <v>22288</v>
      </c>
      <c r="AD7" s="8">
        <f t="shared" ref="AD7" si="27">AC7+AD5-AD6-AD8</f>
        <v>27991</v>
      </c>
      <c r="AE7" s="8">
        <f t="shared" ref="AE7" si="28">AD7+AE5-AE6-AE8</f>
        <v>32591</v>
      </c>
      <c r="AF7" s="9">
        <f t="shared" ref="AF7" si="29">AE7+AF5-AF6-AF8</f>
        <v>32591</v>
      </c>
      <c r="AG7" s="9">
        <f t="shared" ref="AG7" si="30">AF7+AG5-AG6-AG8</f>
        <v>32591</v>
      </c>
      <c r="AH7" s="8">
        <f t="shared" ref="AH7" si="31">AG7+AH5-AH6-AH8</f>
        <v>38200</v>
      </c>
      <c r="AI7" s="8">
        <f t="shared" si="0"/>
        <v>1300458</v>
      </c>
    </row>
    <row r="8" spans="1:35" x14ac:dyDescent="0.25">
      <c r="A8" s="30"/>
      <c r="B8" s="3" t="s">
        <v>14</v>
      </c>
      <c r="C8" s="3" t="s">
        <v>31</v>
      </c>
      <c r="D8" s="8"/>
      <c r="E8" s="9"/>
      <c r="F8" s="8"/>
      <c r="G8" s="8">
        <v>38500</v>
      </c>
      <c r="H8" s="8"/>
      <c r="I8" s="8"/>
      <c r="J8" s="8"/>
      <c r="K8" s="9"/>
      <c r="L8" s="9"/>
      <c r="M8" s="8"/>
      <c r="N8" s="8">
        <v>22000</v>
      </c>
      <c r="O8" s="8"/>
      <c r="P8" s="8"/>
      <c r="Q8" s="8"/>
      <c r="R8" s="9"/>
      <c r="S8" s="9"/>
      <c r="T8" s="8"/>
      <c r="U8" s="9"/>
      <c r="V8" s="8">
        <f>38500+27500</f>
        <v>66000</v>
      </c>
      <c r="W8" s="8"/>
      <c r="X8" s="8"/>
      <c r="Y8" s="9"/>
      <c r="Z8" s="9"/>
      <c r="AA8" s="8"/>
      <c r="AB8" s="8">
        <v>11000</v>
      </c>
      <c r="AC8" s="8"/>
      <c r="AD8" s="8"/>
      <c r="AE8" s="8"/>
      <c r="AF8" s="9"/>
      <c r="AG8" s="9"/>
      <c r="AH8" s="8"/>
      <c r="AI8" s="8">
        <f t="shared" si="0"/>
        <v>137500</v>
      </c>
    </row>
    <row r="9" spans="1:35" x14ac:dyDescent="0.25">
      <c r="A9" s="28" t="s">
        <v>3</v>
      </c>
      <c r="B9" s="22" t="s">
        <v>35</v>
      </c>
      <c r="C9" s="3" t="s">
        <v>36</v>
      </c>
      <c r="D9" s="8"/>
      <c r="E9" s="9"/>
      <c r="F9" s="8"/>
      <c r="G9" s="8">
        <v>36400</v>
      </c>
      <c r="H9" s="8"/>
      <c r="I9" s="8"/>
      <c r="J9" s="8"/>
      <c r="K9" s="9"/>
      <c r="L9" s="9"/>
      <c r="M9" s="8"/>
      <c r="N9" s="8">
        <f>15240+1958+13970</f>
        <v>31168</v>
      </c>
      <c r="O9" s="8"/>
      <c r="P9" s="8"/>
      <c r="Q9" s="8">
        <v>16294</v>
      </c>
      <c r="R9" s="9"/>
      <c r="S9" s="9"/>
      <c r="T9" s="8"/>
      <c r="U9" s="9"/>
      <c r="V9" s="8">
        <f>10920+14000</f>
        <v>24920</v>
      </c>
      <c r="W9" s="8"/>
      <c r="X9" s="8"/>
      <c r="Y9" s="9"/>
      <c r="Z9" s="9"/>
      <c r="AA9" s="8"/>
      <c r="AB9" s="8">
        <v>39200</v>
      </c>
      <c r="AC9" s="8"/>
      <c r="AD9" s="8"/>
      <c r="AE9" s="8"/>
      <c r="AF9" s="9"/>
      <c r="AG9" s="9"/>
      <c r="AH9" s="8"/>
      <c r="AI9" s="8">
        <f t="shared" si="0"/>
        <v>147982</v>
      </c>
    </row>
    <row r="10" spans="1:35" x14ac:dyDescent="0.25">
      <c r="A10" s="29"/>
      <c r="B10" s="3" t="s">
        <v>13</v>
      </c>
      <c r="C10" s="3" t="s">
        <v>26</v>
      </c>
      <c r="D10" s="8">
        <v>25796</v>
      </c>
      <c r="E10" s="9">
        <f>D10+E9-E11</f>
        <v>25796</v>
      </c>
      <c r="F10" s="8">
        <f t="shared" ref="F10" si="32">E10+F9-F11</f>
        <v>19296</v>
      </c>
      <c r="G10" s="8">
        <f>F10+G9-G11</f>
        <v>49868</v>
      </c>
      <c r="H10" s="8">
        <f t="shared" ref="H10" si="33">G10+H9-H11</f>
        <v>41625</v>
      </c>
      <c r="I10" s="8">
        <f t="shared" ref="I10" si="34">H10+I9-I11</f>
        <v>33789</v>
      </c>
      <c r="J10" s="8">
        <f t="shared" ref="J10" si="35">I10+J9-J11</f>
        <v>33789</v>
      </c>
      <c r="K10" s="9">
        <f t="shared" ref="K10" si="36">J10+K9-K11</f>
        <v>33789</v>
      </c>
      <c r="L10" s="9">
        <f t="shared" ref="L10" si="37">K10+L9-L11</f>
        <v>28338</v>
      </c>
      <c r="M10" s="8">
        <f t="shared" ref="M10" si="38">L10+M9-M11</f>
        <v>20087</v>
      </c>
      <c r="N10" s="8">
        <f t="shared" ref="N10" si="39">M10+N9-N11</f>
        <v>41476</v>
      </c>
      <c r="O10" s="8">
        <f t="shared" ref="O10" si="40">N10+O9-O11</f>
        <v>31098</v>
      </c>
      <c r="P10" s="8">
        <f t="shared" ref="P10" si="41">O10+P9-P11</f>
        <v>23130</v>
      </c>
      <c r="Q10" s="8">
        <f t="shared" ref="Q10" si="42">P10+Q9-Q11</f>
        <v>37359</v>
      </c>
      <c r="R10" s="9">
        <f t="shared" ref="R10" si="43">Q10+R9-R11</f>
        <v>37359</v>
      </c>
      <c r="S10" s="9">
        <f t="shared" ref="S10" si="44">R10+S9-S11</f>
        <v>37359</v>
      </c>
      <c r="T10" s="8">
        <f t="shared" ref="T10" si="45">S10+T9-T11</f>
        <v>33229</v>
      </c>
      <c r="U10" s="9">
        <f t="shared" ref="U10" si="46">T10+U9-U11</f>
        <v>33229</v>
      </c>
      <c r="V10" s="8">
        <f t="shared" ref="V10" si="47">U10+V9-V11</f>
        <v>53509</v>
      </c>
      <c r="W10" s="8">
        <f t="shared" ref="W10" si="48">V10+W9-W11</f>
        <v>49041</v>
      </c>
      <c r="X10" s="8">
        <f t="shared" ref="X10" si="49">W10+X9-X11</f>
        <v>45909</v>
      </c>
      <c r="Y10" s="9">
        <f t="shared" ref="Y10" si="50">X10+Y9-Y11</f>
        <v>45909</v>
      </c>
      <c r="Z10" s="9">
        <f t="shared" ref="Z10" si="51">Y10+Z9-Z11</f>
        <v>45909</v>
      </c>
      <c r="AA10" s="8">
        <f t="shared" ref="AA10" si="52">Z10+AA9-AA11</f>
        <v>40320</v>
      </c>
      <c r="AB10" s="8">
        <f t="shared" ref="AB10" si="53">AA10+AB9-AB11</f>
        <v>73960</v>
      </c>
      <c r="AC10" s="8">
        <f t="shared" ref="AC10" si="54">AB10+AC9-AC11</f>
        <v>68357</v>
      </c>
      <c r="AD10" s="8">
        <f t="shared" ref="AD10" si="55">AC10+AD9-AD11</f>
        <v>61572</v>
      </c>
      <c r="AE10" s="8">
        <f t="shared" ref="AE10" si="56">AD10+AE9-AE11</f>
        <v>57082</v>
      </c>
      <c r="AF10" s="9">
        <f t="shared" ref="AF10" si="57">AE10+AF9-AF11</f>
        <v>57082</v>
      </c>
      <c r="AG10" s="9">
        <f t="shared" ref="AG10" si="58">AF10+AG9-AG11</f>
        <v>57082</v>
      </c>
      <c r="AH10" s="8">
        <f t="shared" ref="AH10" si="59">AG10+AH9-AH11</f>
        <v>51567</v>
      </c>
      <c r="AI10" s="8">
        <f t="shared" si="0"/>
        <v>1267915</v>
      </c>
    </row>
    <row r="11" spans="1:35" x14ac:dyDescent="0.25">
      <c r="A11" s="29"/>
      <c r="B11" s="3" t="s">
        <v>8</v>
      </c>
      <c r="C11" s="3" t="s">
        <v>27</v>
      </c>
      <c r="D11" s="8"/>
      <c r="E11" s="9"/>
      <c r="F11" s="26">
        <v>6500</v>
      </c>
      <c r="G11" s="8">
        <v>5828</v>
      </c>
      <c r="H11" s="8">
        <v>8243</v>
      </c>
      <c r="I11" s="8">
        <v>7836</v>
      </c>
      <c r="J11" s="8"/>
      <c r="K11" s="9"/>
      <c r="L11" s="9">
        <v>5451</v>
      </c>
      <c r="M11" s="8">
        <v>8251</v>
      </c>
      <c r="N11" s="8">
        <v>9779</v>
      </c>
      <c r="O11" s="8">
        <v>10378</v>
      </c>
      <c r="P11" s="8">
        <v>7968</v>
      </c>
      <c r="Q11" s="8">
        <v>2065</v>
      </c>
      <c r="R11" s="9"/>
      <c r="S11" s="9"/>
      <c r="T11" s="8">
        <v>4130</v>
      </c>
      <c r="U11" s="9"/>
      <c r="V11" s="8">
        <v>4640</v>
      </c>
      <c r="W11" s="8">
        <v>4468</v>
      </c>
      <c r="X11" s="8">
        <v>3132</v>
      </c>
      <c r="Y11" s="9"/>
      <c r="Z11" s="9"/>
      <c r="AA11" s="8">
        <v>5589</v>
      </c>
      <c r="AB11" s="8">
        <v>5560</v>
      </c>
      <c r="AC11" s="8">
        <v>5603</v>
      </c>
      <c r="AD11" s="8">
        <v>6785</v>
      </c>
      <c r="AE11" s="8">
        <v>4490</v>
      </c>
      <c r="AF11" s="9"/>
      <c r="AG11" s="9"/>
      <c r="AH11" s="8">
        <v>5515</v>
      </c>
      <c r="AI11" s="8">
        <f t="shared" si="0"/>
        <v>122211</v>
      </c>
    </row>
    <row r="12" spans="1:35" x14ac:dyDescent="0.25">
      <c r="A12" s="29"/>
      <c r="B12" s="3" t="s">
        <v>9</v>
      </c>
      <c r="C12" s="3" t="s">
        <v>37</v>
      </c>
      <c r="D12" s="8"/>
      <c r="E12" s="9"/>
      <c r="F12" s="8"/>
      <c r="G12" s="8"/>
      <c r="H12" s="8"/>
      <c r="I12" s="8"/>
      <c r="J12" s="8"/>
      <c r="K12" s="9"/>
      <c r="L12" s="9"/>
      <c r="M12" s="8"/>
      <c r="N12" s="8"/>
      <c r="O12" s="8"/>
      <c r="P12" s="8"/>
      <c r="Q12" s="8"/>
      <c r="R12" s="9"/>
      <c r="S12" s="9"/>
      <c r="T12" s="8"/>
      <c r="U12" s="9"/>
      <c r="V12" s="8"/>
      <c r="W12" s="8"/>
      <c r="X12" s="8"/>
      <c r="Y12" s="9"/>
      <c r="Z12" s="9"/>
      <c r="AA12" s="8"/>
      <c r="AB12" s="8"/>
      <c r="AC12" s="8"/>
      <c r="AD12" s="8"/>
      <c r="AE12" s="8"/>
      <c r="AF12" s="9"/>
      <c r="AG12" s="9"/>
      <c r="AH12" s="8"/>
      <c r="AI12" s="8">
        <f t="shared" si="0"/>
        <v>0</v>
      </c>
    </row>
    <row r="13" spans="1:35" x14ac:dyDescent="0.25">
      <c r="A13" s="29"/>
      <c r="B13" s="3" t="s">
        <v>10</v>
      </c>
      <c r="C13" s="3" t="s">
        <v>30</v>
      </c>
      <c r="D13" s="8">
        <v>86954</v>
      </c>
      <c r="E13" s="9">
        <f t="shared" ref="E13" si="60">D13+E11-E12-E14</f>
        <v>86954</v>
      </c>
      <c r="F13" s="8">
        <f t="shared" ref="F13" si="61">E13+F11-F12-F14</f>
        <v>93454</v>
      </c>
      <c r="G13" s="8">
        <f t="shared" ref="G13" si="62">F13+G11-G12-G14</f>
        <v>39782</v>
      </c>
      <c r="H13" s="8">
        <f t="shared" ref="H13" si="63">G13+H11-H12-H14</f>
        <v>48025</v>
      </c>
      <c r="I13" s="8">
        <f t="shared" ref="I13" si="64">H13+I11-I12-I14</f>
        <v>55861</v>
      </c>
      <c r="J13" s="8">
        <f t="shared" ref="J13" si="65">I13+J11-J12-J14</f>
        <v>55861</v>
      </c>
      <c r="K13" s="9">
        <f t="shared" ref="K13" si="66">J13+K11-K12-K14</f>
        <v>55861</v>
      </c>
      <c r="L13" s="9">
        <f t="shared" ref="L13" si="67">K13+L11-L12-L14</f>
        <v>61312</v>
      </c>
      <c r="M13" s="8">
        <f t="shared" ref="M13" si="68">L13+M11-M12-M14</f>
        <v>69563</v>
      </c>
      <c r="N13" s="8">
        <f t="shared" ref="N13" si="69">M13+N11-N12-N14</f>
        <v>26842</v>
      </c>
      <c r="O13" s="8">
        <f t="shared" ref="O13" si="70">N13+O11-O12-O14</f>
        <v>37220</v>
      </c>
      <c r="P13" s="8">
        <f t="shared" ref="P13" si="71">O13+P11-P12-P14</f>
        <v>45188</v>
      </c>
      <c r="Q13" s="8">
        <f t="shared" ref="Q13" si="72">P13+Q11-Q12-Q14</f>
        <v>47253</v>
      </c>
      <c r="R13" s="9">
        <f t="shared" ref="R13" si="73">Q13+R11-R12-R14</f>
        <v>47253</v>
      </c>
      <c r="S13" s="9">
        <f t="shared" ref="S13" si="74">R13+S11-S12-S14</f>
        <v>47253</v>
      </c>
      <c r="T13" s="8">
        <f t="shared" ref="T13" si="75">S13+T11-T12-T14</f>
        <v>51383</v>
      </c>
      <c r="U13" s="9">
        <f t="shared" ref="U13" si="76">T13+U11-U12-U14</f>
        <v>51383</v>
      </c>
      <c r="V13" s="8">
        <f t="shared" ref="V13" si="77">U13+V11-V12-V14</f>
        <v>2691</v>
      </c>
      <c r="W13" s="8">
        <f t="shared" ref="W13" si="78">V13+W11-W12-W14</f>
        <v>7159</v>
      </c>
      <c r="X13" s="8">
        <f t="shared" ref="X13" si="79">W13+X11-X12-X14</f>
        <v>10291</v>
      </c>
      <c r="Y13" s="9">
        <f t="shared" ref="Y13" si="80">X13+Y11-Y12-Y14</f>
        <v>10291</v>
      </c>
      <c r="Z13" s="9">
        <f t="shared" ref="Z13" si="81">Y13+Z11-Z12-Z14</f>
        <v>10291</v>
      </c>
      <c r="AA13" s="8">
        <f t="shared" ref="AA13" si="82">Z13+AA11-AA12-AA14</f>
        <v>15880</v>
      </c>
      <c r="AB13" s="8">
        <f t="shared" ref="AB13" si="83">AA13+AB11-AB12-AB14</f>
        <v>17940</v>
      </c>
      <c r="AC13" s="8">
        <f t="shared" ref="AC13" si="84">AB13+AC11-AC12-AC14</f>
        <v>23543</v>
      </c>
      <c r="AD13" s="8">
        <f t="shared" ref="AD13" si="85">AC13+AD11-AD12-AD14</f>
        <v>30328</v>
      </c>
      <c r="AE13" s="8">
        <f t="shared" ref="AE13" si="86">AD13+AE11-AE12-AE14</f>
        <v>34818</v>
      </c>
      <c r="AF13" s="9">
        <f t="shared" ref="AF13" si="87">AE13+AF11-AF12-AF14</f>
        <v>34818</v>
      </c>
      <c r="AG13" s="9">
        <f t="shared" ref="AG13" si="88">AF13+AG11-AG12-AG14</f>
        <v>34818</v>
      </c>
      <c r="AH13" s="8">
        <f t="shared" ref="AH13" si="89">AG13+AH11-AH12-AH14</f>
        <v>40333</v>
      </c>
      <c r="AI13" s="8">
        <f t="shared" si="0"/>
        <v>1193649</v>
      </c>
    </row>
    <row r="14" spans="1:35" x14ac:dyDescent="0.25">
      <c r="A14" s="30"/>
      <c r="B14" s="3" t="s">
        <v>14</v>
      </c>
      <c r="C14" s="3" t="s">
        <v>31</v>
      </c>
      <c r="D14" s="8"/>
      <c r="E14" s="9"/>
      <c r="F14" s="8"/>
      <c r="G14" s="8">
        <v>59500</v>
      </c>
      <c r="H14" s="8"/>
      <c r="I14" s="8"/>
      <c r="J14" s="8"/>
      <c r="K14" s="9"/>
      <c r="L14" s="9"/>
      <c r="M14" s="8"/>
      <c r="N14" s="8">
        <v>52500</v>
      </c>
      <c r="O14" s="8"/>
      <c r="P14" s="8"/>
      <c r="Q14" s="8"/>
      <c r="R14" s="9"/>
      <c r="S14" s="9"/>
      <c r="T14" s="8"/>
      <c r="U14" s="9"/>
      <c r="V14" s="8">
        <f>49000+350+1129+2853</f>
        <v>53332</v>
      </c>
      <c r="W14" s="8"/>
      <c r="X14" s="8"/>
      <c r="Y14" s="9"/>
      <c r="Z14" s="9"/>
      <c r="AA14" s="8"/>
      <c r="AB14" s="8">
        <v>3500</v>
      </c>
      <c r="AC14" s="8"/>
      <c r="AD14" s="8"/>
      <c r="AE14" s="8"/>
      <c r="AF14" s="9"/>
      <c r="AG14" s="9"/>
      <c r="AH14" s="8"/>
      <c r="AI14" s="8">
        <f t="shared" si="0"/>
        <v>168832</v>
      </c>
    </row>
    <row r="15" spans="1:35" x14ac:dyDescent="0.25">
      <c r="A15" s="28" t="s">
        <v>2</v>
      </c>
      <c r="B15" s="22" t="s">
        <v>35</v>
      </c>
      <c r="C15" s="3" t="s">
        <v>36</v>
      </c>
      <c r="D15" s="8"/>
      <c r="E15" s="9"/>
      <c r="F15" s="8"/>
      <c r="G15" s="8"/>
      <c r="H15" s="8"/>
      <c r="I15" s="8"/>
      <c r="J15" s="8"/>
      <c r="K15" s="9"/>
      <c r="L15" s="9"/>
      <c r="M15" s="8"/>
      <c r="N15" s="8"/>
      <c r="O15" s="8"/>
      <c r="P15" s="8"/>
      <c r="Q15" s="8"/>
      <c r="R15" s="9"/>
      <c r="S15" s="9"/>
      <c r="T15" s="8"/>
      <c r="U15" s="9"/>
      <c r="V15" s="8"/>
      <c r="W15" s="8"/>
      <c r="X15" s="8"/>
      <c r="Y15" s="9"/>
      <c r="Z15" s="9"/>
      <c r="AA15" s="8"/>
      <c r="AB15" s="8"/>
      <c r="AC15" s="8"/>
      <c r="AD15" s="8"/>
      <c r="AE15" s="8"/>
      <c r="AF15" s="9"/>
      <c r="AG15" s="9"/>
      <c r="AH15" s="8"/>
      <c r="AI15" s="8">
        <f t="shared" si="0"/>
        <v>0</v>
      </c>
    </row>
    <row r="16" spans="1:35" x14ac:dyDescent="0.25">
      <c r="A16" s="29"/>
      <c r="B16" s="3" t="s">
        <v>13</v>
      </c>
      <c r="C16" s="3" t="s">
        <v>26</v>
      </c>
      <c r="D16" s="8">
        <v>24846</v>
      </c>
      <c r="E16" s="9">
        <f>D16+E15-E17</f>
        <v>24846</v>
      </c>
      <c r="F16" s="8">
        <f t="shared" ref="F16" si="90">E16+F15-F17</f>
        <v>23308</v>
      </c>
      <c r="G16" s="8">
        <f t="shared" ref="G16" si="91">F16+G15-G17</f>
        <v>21814</v>
      </c>
      <c r="H16" s="8">
        <f t="shared" ref="H16" si="92">G16+H15-H17</f>
        <v>20066</v>
      </c>
      <c r="I16" s="8">
        <f t="shared" ref="I16" si="93">H16+I15-I17</f>
        <v>18443</v>
      </c>
      <c r="J16" s="8">
        <f t="shared" ref="J16" si="94">I16+J15-J17</f>
        <v>18443</v>
      </c>
      <c r="K16" s="9">
        <f t="shared" ref="K16" si="95">J16+K15-K17</f>
        <v>18443</v>
      </c>
      <c r="L16" s="9">
        <f t="shared" ref="L16" si="96">K16+L15-L17</f>
        <v>17684</v>
      </c>
      <c r="M16" s="8">
        <f t="shared" ref="M16" si="97">L16+M15-M17</f>
        <v>15936</v>
      </c>
      <c r="N16" s="8">
        <f t="shared" ref="N16" si="98">M16+N15-N17</f>
        <v>15146</v>
      </c>
      <c r="O16" s="8">
        <f t="shared" ref="O16" si="99">N16+O15-O17</f>
        <v>13544</v>
      </c>
      <c r="P16" s="8">
        <f t="shared" ref="P16" si="100">O16+P15-P17</f>
        <v>12166</v>
      </c>
      <c r="Q16" s="8">
        <f t="shared" ref="Q16" si="101">P16+Q15-Q17</f>
        <v>10665</v>
      </c>
      <c r="R16" s="9">
        <f t="shared" ref="R16" si="102">Q16+R15-R17</f>
        <v>10665</v>
      </c>
      <c r="S16" s="9">
        <f t="shared" ref="S16" si="103">R16+S15-S17</f>
        <v>10665</v>
      </c>
      <c r="T16" s="8">
        <f t="shared" ref="T16" si="104">S16+T15-T17</f>
        <v>9118</v>
      </c>
      <c r="U16" s="9">
        <f t="shared" ref="U16" si="105">T16+U15-U17</f>
        <v>9118</v>
      </c>
      <c r="V16" s="8">
        <f t="shared" ref="V16" si="106">U16+V15-V17</f>
        <v>7561</v>
      </c>
      <c r="W16" s="8">
        <f t="shared" ref="W16" si="107">V16+W15-W17</f>
        <v>6085</v>
      </c>
      <c r="X16" s="8">
        <f t="shared" ref="X16" si="108">W16+X15-X17</f>
        <v>4623</v>
      </c>
      <c r="Y16" s="9">
        <f t="shared" ref="Y16" si="109">X16+Y15-Y17</f>
        <v>4623</v>
      </c>
      <c r="Z16" s="9">
        <f t="shared" ref="Z16" si="110">Y16+Z15-Z17</f>
        <v>4623</v>
      </c>
      <c r="AA16" s="8">
        <f t="shared" ref="AA16" si="111">Z16+AA15-AA17</f>
        <v>3063</v>
      </c>
      <c r="AB16" s="8">
        <f t="shared" ref="AB16" si="112">AA16+AB15-AB17</f>
        <v>1513</v>
      </c>
      <c r="AC16" s="8">
        <v>0</v>
      </c>
      <c r="AD16" s="8">
        <f t="shared" ref="AD16" si="113">AC16+AD15-AD17</f>
        <v>0</v>
      </c>
      <c r="AE16" s="8">
        <f t="shared" ref="AE16" si="114">AD16+AE15-AE17</f>
        <v>0</v>
      </c>
      <c r="AF16" s="9">
        <f t="shared" ref="AF16" si="115">AE16+AF15-AF17</f>
        <v>0</v>
      </c>
      <c r="AG16" s="9">
        <f t="shared" ref="AG16" si="116">AF16+AG15-AG17</f>
        <v>0</v>
      </c>
      <c r="AH16" s="8">
        <f t="shared" ref="AH16" si="117">AG16+AH15-AH17</f>
        <v>0</v>
      </c>
      <c r="AI16" s="8">
        <f t="shared" si="0"/>
        <v>302161</v>
      </c>
    </row>
    <row r="17" spans="1:35" x14ac:dyDescent="0.25">
      <c r="A17" s="29"/>
      <c r="B17" s="3" t="s">
        <v>8</v>
      </c>
      <c r="C17" s="3" t="s">
        <v>27</v>
      </c>
      <c r="D17" s="8"/>
      <c r="E17" s="9"/>
      <c r="F17" s="26">
        <v>1538</v>
      </c>
      <c r="G17" s="8">
        <v>1494</v>
      </c>
      <c r="H17" s="8">
        <v>1748</v>
      </c>
      <c r="I17" s="8">
        <v>1623</v>
      </c>
      <c r="J17" s="8"/>
      <c r="K17" s="9"/>
      <c r="L17" s="9">
        <v>759</v>
      </c>
      <c r="M17" s="8">
        <v>1748</v>
      </c>
      <c r="N17" s="8">
        <v>790</v>
      </c>
      <c r="O17" s="8">
        <v>1602</v>
      </c>
      <c r="P17" s="8">
        <v>1378</v>
      </c>
      <c r="Q17" s="8">
        <v>1501</v>
      </c>
      <c r="R17" s="9"/>
      <c r="S17" s="9"/>
      <c r="T17" s="8">
        <v>1547</v>
      </c>
      <c r="U17" s="9"/>
      <c r="V17" s="8">
        <v>1557</v>
      </c>
      <c r="W17" s="8">
        <v>1476</v>
      </c>
      <c r="X17" s="8">
        <v>1462</v>
      </c>
      <c r="Y17" s="9"/>
      <c r="Z17" s="9"/>
      <c r="AA17" s="8">
        <v>1560</v>
      </c>
      <c r="AB17" s="8">
        <v>1550</v>
      </c>
      <c r="AC17" s="8">
        <v>1159</v>
      </c>
      <c r="AD17" s="8"/>
      <c r="AE17" s="8"/>
      <c r="AF17" s="9"/>
      <c r="AG17" s="9"/>
      <c r="AH17" s="8"/>
      <c r="AI17" s="8">
        <f t="shared" si="0"/>
        <v>24492</v>
      </c>
    </row>
    <row r="18" spans="1:35" x14ac:dyDescent="0.25">
      <c r="A18" s="29"/>
      <c r="B18" s="3" t="s">
        <v>9</v>
      </c>
      <c r="C18" s="3" t="s">
        <v>37</v>
      </c>
      <c r="D18" s="8"/>
      <c r="E18" s="9"/>
      <c r="F18" s="8"/>
      <c r="G18" s="8"/>
      <c r="H18" s="8"/>
      <c r="I18" s="8"/>
      <c r="J18" s="8"/>
      <c r="K18" s="9"/>
      <c r="L18" s="9"/>
      <c r="M18" s="8"/>
      <c r="N18" s="8"/>
      <c r="O18" s="8"/>
      <c r="P18" s="8"/>
      <c r="Q18" s="8"/>
      <c r="R18" s="9"/>
      <c r="S18" s="9"/>
      <c r="T18" s="8"/>
      <c r="U18" s="9"/>
      <c r="V18" s="8"/>
      <c r="W18" s="8"/>
      <c r="X18" s="8"/>
      <c r="Y18" s="9"/>
      <c r="Z18" s="9"/>
      <c r="AA18" s="8"/>
      <c r="AB18" s="8"/>
      <c r="AC18" s="8"/>
      <c r="AD18" s="8"/>
      <c r="AE18" s="8"/>
      <c r="AF18" s="9"/>
      <c r="AG18" s="9"/>
      <c r="AH18" s="8"/>
      <c r="AI18" s="8">
        <f t="shared" si="0"/>
        <v>0</v>
      </c>
    </row>
    <row r="19" spans="1:35" x14ac:dyDescent="0.25">
      <c r="A19" s="29"/>
      <c r="B19" s="3" t="s">
        <v>10</v>
      </c>
      <c r="C19" s="3" t="s">
        <v>30</v>
      </c>
      <c r="D19" s="8">
        <v>14414</v>
      </c>
      <c r="E19" s="9">
        <f t="shared" ref="E19" si="118">D19+E17-E18-E20</f>
        <v>14414</v>
      </c>
      <c r="F19" s="8">
        <f t="shared" ref="F19" si="119">E19+F17-F18-F20</f>
        <v>15952</v>
      </c>
      <c r="G19" s="8">
        <f t="shared" ref="G19" si="120">F19+G17-G18-G20</f>
        <v>10446</v>
      </c>
      <c r="H19" s="8">
        <f t="shared" ref="H19" si="121">G19+H17-H18-H20</f>
        <v>12194</v>
      </c>
      <c r="I19" s="8">
        <f t="shared" ref="I19" si="122">H19+I17-I18-I20</f>
        <v>13817</v>
      </c>
      <c r="J19" s="8">
        <f t="shared" ref="J19" si="123">I19+J17-J18-J20</f>
        <v>13817</v>
      </c>
      <c r="K19" s="9">
        <f t="shared" ref="K19" si="124">J19+K17-K18-K20</f>
        <v>13817</v>
      </c>
      <c r="L19" s="9">
        <f t="shared" ref="L19" si="125">K19+L17-L18-L20</f>
        <v>14576</v>
      </c>
      <c r="M19" s="8">
        <f t="shared" ref="M19" si="126">L19+M17-M18-M20</f>
        <v>16324</v>
      </c>
      <c r="N19" s="8">
        <f t="shared" ref="N19" si="127">M19+N17-N18-N20</f>
        <v>3114</v>
      </c>
      <c r="O19" s="8">
        <f t="shared" ref="O19" si="128">N19+O17-O18-O20</f>
        <v>4716</v>
      </c>
      <c r="P19" s="8">
        <f t="shared" ref="P19" si="129">O19+P17-P18-P20</f>
        <v>6094</v>
      </c>
      <c r="Q19" s="8">
        <f t="shared" ref="Q19" si="130">P19+Q17-Q18-Q20</f>
        <v>7595</v>
      </c>
      <c r="R19" s="9">
        <f t="shared" ref="R19" si="131">Q19+R17-R18-R20</f>
        <v>7595</v>
      </c>
      <c r="S19" s="9">
        <f t="shared" ref="S19" si="132">R19+S17-S18-S20</f>
        <v>7595</v>
      </c>
      <c r="T19" s="8">
        <f t="shared" ref="T19" si="133">S19+T17-T18-T20</f>
        <v>9142</v>
      </c>
      <c r="U19" s="9">
        <f t="shared" ref="U19" si="134">T19+U17-U18-U20</f>
        <v>9142</v>
      </c>
      <c r="V19" s="8">
        <f t="shared" ref="V19" si="135">U19+V17-V18-V20</f>
        <v>3699</v>
      </c>
      <c r="W19" s="8">
        <f t="shared" ref="W19" si="136">V19+W17-W18-W20</f>
        <v>5175</v>
      </c>
      <c r="X19" s="8">
        <f t="shared" ref="X19" si="137">W19+X17-X18-X20</f>
        <v>6637</v>
      </c>
      <c r="Y19" s="9">
        <f t="shared" ref="Y19" si="138">X19+Y17-Y18-Y20</f>
        <v>6637</v>
      </c>
      <c r="Z19" s="9">
        <f t="shared" ref="Z19" si="139">Y19+Z17-Z18-Z20</f>
        <v>6637</v>
      </c>
      <c r="AA19" s="8">
        <f t="shared" ref="AA19" si="140">Z19+AA17-AA18-AA20</f>
        <v>8197</v>
      </c>
      <c r="AB19" s="8">
        <f t="shared" ref="AB19" si="141">AA19+AB17-AB18-AB20</f>
        <v>6247</v>
      </c>
      <c r="AC19" s="8">
        <v>8049</v>
      </c>
      <c r="AD19" s="8">
        <f t="shared" ref="AD19" si="142">AC19+AD17-AD18-AD20</f>
        <v>8049</v>
      </c>
      <c r="AE19" s="8">
        <f t="shared" ref="AE19" si="143">AD19+AE17-AE18-AE20</f>
        <v>8049</v>
      </c>
      <c r="AF19" s="9">
        <f t="shared" ref="AF19" si="144">AE19+AF17-AF18-AF20</f>
        <v>8049</v>
      </c>
      <c r="AG19" s="9">
        <f t="shared" ref="AG19" si="145">AF19+AG17-AG18-AG20</f>
        <v>8049</v>
      </c>
      <c r="AH19" s="8">
        <f t="shared" ref="AH19" si="146">AG19+AH17-AH18-AH20</f>
        <v>8049</v>
      </c>
      <c r="AI19" s="8">
        <f t="shared" si="0"/>
        <v>271873</v>
      </c>
    </row>
    <row r="20" spans="1:35" x14ac:dyDescent="0.25">
      <c r="A20" s="30"/>
      <c r="B20" s="3" t="s">
        <v>14</v>
      </c>
      <c r="C20" s="3" t="s">
        <v>31</v>
      </c>
      <c r="D20" s="8"/>
      <c r="E20" s="9"/>
      <c r="F20" s="8"/>
      <c r="G20" s="8">
        <v>7000</v>
      </c>
      <c r="H20" s="8"/>
      <c r="I20" s="8"/>
      <c r="J20" s="8"/>
      <c r="K20" s="9"/>
      <c r="L20" s="9"/>
      <c r="M20" s="8"/>
      <c r="N20" s="8">
        <v>14000</v>
      </c>
      <c r="O20" s="8"/>
      <c r="P20" s="8"/>
      <c r="Q20" s="8"/>
      <c r="R20" s="9"/>
      <c r="S20" s="9"/>
      <c r="T20" s="8"/>
      <c r="U20" s="9"/>
      <c r="V20" s="8">
        <v>7000</v>
      </c>
      <c r="W20" s="8"/>
      <c r="X20" s="8"/>
      <c r="Y20" s="9"/>
      <c r="Z20" s="9"/>
      <c r="AA20" s="8"/>
      <c r="AB20" s="8">
        <v>3500</v>
      </c>
      <c r="AC20" s="8"/>
      <c r="AD20" s="8"/>
      <c r="AE20" s="8"/>
      <c r="AF20" s="9"/>
      <c r="AG20" s="9"/>
      <c r="AH20" s="8"/>
      <c r="AI20" s="8">
        <f t="shared" si="0"/>
        <v>31500</v>
      </c>
    </row>
    <row r="21" spans="1:35" hidden="1" x14ac:dyDescent="0.25">
      <c r="A21" s="28" t="s">
        <v>1</v>
      </c>
      <c r="B21" s="3" t="s">
        <v>7</v>
      </c>
      <c r="C21" s="3"/>
      <c r="D21" s="8"/>
      <c r="E21" s="9"/>
      <c r="F21" s="8"/>
      <c r="G21" s="8"/>
      <c r="H21" s="8"/>
      <c r="I21" s="8"/>
      <c r="J21" s="8"/>
      <c r="K21" s="9"/>
      <c r="L21" s="9"/>
      <c r="M21" s="8"/>
      <c r="N21" s="8"/>
      <c r="O21" s="8"/>
      <c r="P21" s="8"/>
      <c r="Q21" s="8"/>
      <c r="R21" s="9"/>
      <c r="S21" s="9"/>
      <c r="T21" s="8"/>
      <c r="U21" s="9"/>
      <c r="V21" s="8"/>
      <c r="W21" s="8"/>
      <c r="X21" s="8"/>
      <c r="Y21" s="9"/>
      <c r="Z21" s="9"/>
      <c r="AA21" s="8"/>
      <c r="AB21" s="8"/>
      <c r="AC21" s="8"/>
      <c r="AD21" s="8"/>
      <c r="AE21" s="8"/>
      <c r="AF21" s="9"/>
      <c r="AG21" s="9"/>
      <c r="AH21" s="8"/>
      <c r="AI21" s="8">
        <f t="shared" si="0"/>
        <v>0</v>
      </c>
    </row>
    <row r="22" spans="1:35" hidden="1" x14ac:dyDescent="0.25">
      <c r="A22" s="29"/>
      <c r="B22" s="3" t="s">
        <v>11</v>
      </c>
      <c r="C22" s="3"/>
      <c r="D22" s="8"/>
      <c r="E22" s="9"/>
      <c r="F22" s="8"/>
      <c r="G22" s="8"/>
      <c r="H22" s="8"/>
      <c r="I22" s="8"/>
      <c r="J22" s="8"/>
      <c r="K22" s="9"/>
      <c r="L22" s="9"/>
      <c r="M22" s="8"/>
      <c r="N22" s="8"/>
      <c r="O22" s="8"/>
      <c r="P22" s="8"/>
      <c r="Q22" s="8"/>
      <c r="R22" s="9"/>
      <c r="S22" s="9"/>
      <c r="T22" s="8"/>
      <c r="U22" s="9"/>
      <c r="V22" s="8"/>
      <c r="W22" s="8"/>
      <c r="X22" s="8"/>
      <c r="Y22" s="9"/>
      <c r="Z22" s="9"/>
      <c r="AA22" s="8"/>
      <c r="AB22" s="8"/>
      <c r="AC22" s="8"/>
      <c r="AD22" s="8"/>
      <c r="AE22" s="8"/>
      <c r="AF22" s="9"/>
      <c r="AG22" s="9"/>
      <c r="AH22" s="8"/>
      <c r="AI22" s="8">
        <f t="shared" si="0"/>
        <v>0</v>
      </c>
    </row>
    <row r="23" spans="1:35" hidden="1" x14ac:dyDescent="0.25">
      <c r="A23" s="29"/>
      <c r="B23" s="3" t="s">
        <v>15</v>
      </c>
      <c r="C23" s="3"/>
      <c r="D23" s="8"/>
      <c r="E23" s="9"/>
      <c r="F23" s="8"/>
      <c r="G23" s="8"/>
      <c r="H23" s="8"/>
      <c r="I23" s="8"/>
      <c r="J23" s="8"/>
      <c r="K23" s="9"/>
      <c r="L23" s="9"/>
      <c r="M23" s="8"/>
      <c r="N23" s="8"/>
      <c r="O23" s="8"/>
      <c r="P23" s="8"/>
      <c r="Q23" s="8"/>
      <c r="R23" s="9"/>
      <c r="S23" s="9"/>
      <c r="T23" s="8"/>
      <c r="U23" s="9"/>
      <c r="V23" s="8"/>
      <c r="W23" s="8"/>
      <c r="X23" s="8"/>
      <c r="Y23" s="9"/>
      <c r="Z23" s="9"/>
      <c r="AA23" s="8"/>
      <c r="AB23" s="8"/>
      <c r="AC23" s="8"/>
      <c r="AD23" s="8"/>
      <c r="AE23" s="8"/>
      <c r="AF23" s="9"/>
      <c r="AG23" s="9"/>
      <c r="AH23" s="8"/>
      <c r="AI23" s="8">
        <f t="shared" si="0"/>
        <v>0</v>
      </c>
    </row>
    <row r="24" spans="1:35" hidden="1" x14ac:dyDescent="0.25">
      <c r="A24" s="29"/>
      <c r="B24" s="3" t="s">
        <v>16</v>
      </c>
      <c r="C24" s="3"/>
      <c r="D24" s="8"/>
      <c r="E24" s="9">
        <f t="shared" ref="E24:AH24" si="147">D24+E23-E25</f>
        <v>0</v>
      </c>
      <c r="F24" s="8">
        <f t="shared" si="147"/>
        <v>0</v>
      </c>
      <c r="G24" s="8">
        <f t="shared" si="147"/>
        <v>0</v>
      </c>
      <c r="H24" s="8">
        <f t="shared" si="147"/>
        <v>0</v>
      </c>
      <c r="I24" s="8">
        <f t="shared" si="147"/>
        <v>0</v>
      </c>
      <c r="J24" s="8">
        <f t="shared" si="147"/>
        <v>0</v>
      </c>
      <c r="K24" s="9">
        <f t="shared" si="147"/>
        <v>0</v>
      </c>
      <c r="L24" s="9">
        <f t="shared" si="147"/>
        <v>0</v>
      </c>
      <c r="M24" s="8">
        <f t="shared" si="147"/>
        <v>0</v>
      </c>
      <c r="N24" s="8">
        <f t="shared" si="147"/>
        <v>0</v>
      </c>
      <c r="O24" s="8">
        <f t="shared" si="147"/>
        <v>0</v>
      </c>
      <c r="P24" s="8">
        <f t="shared" si="147"/>
        <v>0</v>
      </c>
      <c r="Q24" s="8">
        <f t="shared" si="147"/>
        <v>0</v>
      </c>
      <c r="R24" s="9">
        <f t="shared" si="147"/>
        <v>0</v>
      </c>
      <c r="S24" s="9">
        <f t="shared" si="147"/>
        <v>0</v>
      </c>
      <c r="T24" s="8">
        <f t="shared" si="147"/>
        <v>0</v>
      </c>
      <c r="U24" s="9">
        <f t="shared" si="147"/>
        <v>0</v>
      </c>
      <c r="V24" s="8">
        <f t="shared" si="147"/>
        <v>0</v>
      </c>
      <c r="W24" s="8">
        <f t="shared" si="147"/>
        <v>0</v>
      </c>
      <c r="X24" s="8">
        <f t="shared" si="147"/>
        <v>0</v>
      </c>
      <c r="Y24" s="9">
        <f t="shared" si="147"/>
        <v>0</v>
      </c>
      <c r="Z24" s="9">
        <f t="shared" si="147"/>
        <v>0</v>
      </c>
      <c r="AA24" s="8">
        <f t="shared" si="147"/>
        <v>0</v>
      </c>
      <c r="AB24" s="8">
        <f t="shared" si="147"/>
        <v>0</v>
      </c>
      <c r="AC24" s="8">
        <f t="shared" si="147"/>
        <v>0</v>
      </c>
      <c r="AD24" s="8">
        <f t="shared" si="147"/>
        <v>0</v>
      </c>
      <c r="AE24" s="8">
        <f t="shared" si="147"/>
        <v>0</v>
      </c>
      <c r="AF24" s="9">
        <f t="shared" si="147"/>
        <v>0</v>
      </c>
      <c r="AG24" s="9">
        <f t="shared" si="147"/>
        <v>0</v>
      </c>
      <c r="AH24" s="8">
        <f t="shared" si="147"/>
        <v>0</v>
      </c>
      <c r="AI24" s="8">
        <f t="shared" si="0"/>
        <v>0</v>
      </c>
    </row>
    <row r="25" spans="1:35" hidden="1" x14ac:dyDescent="0.25">
      <c r="A25" s="29"/>
      <c r="B25" s="3" t="s">
        <v>8</v>
      </c>
      <c r="C25" s="3"/>
      <c r="D25" s="8"/>
      <c r="E25" s="9"/>
      <c r="F25" s="8"/>
      <c r="G25" s="8"/>
      <c r="H25" s="8"/>
      <c r="I25" s="8"/>
      <c r="J25" s="8"/>
      <c r="K25" s="9"/>
      <c r="L25" s="9"/>
      <c r="M25" s="8"/>
      <c r="N25" s="8"/>
      <c r="O25" s="8"/>
      <c r="P25" s="8"/>
      <c r="Q25" s="8"/>
      <c r="R25" s="9"/>
      <c r="S25" s="9"/>
      <c r="T25" s="8"/>
      <c r="U25" s="9"/>
      <c r="V25" s="8"/>
      <c r="W25" s="8"/>
      <c r="X25" s="8"/>
      <c r="Y25" s="9"/>
      <c r="Z25" s="9"/>
      <c r="AA25" s="8"/>
      <c r="AB25" s="8"/>
      <c r="AC25" s="8"/>
      <c r="AD25" s="8"/>
      <c r="AE25" s="8"/>
      <c r="AF25" s="9"/>
      <c r="AG25" s="9"/>
      <c r="AH25" s="8"/>
      <c r="AI25" s="8">
        <f t="shared" si="0"/>
        <v>0</v>
      </c>
    </row>
    <row r="26" spans="1:35" hidden="1" x14ac:dyDescent="0.25">
      <c r="A26" s="29"/>
      <c r="B26" s="3" t="s">
        <v>9</v>
      </c>
      <c r="C26" s="3"/>
      <c r="D26" s="8"/>
      <c r="E26" s="9"/>
      <c r="F26" s="8"/>
      <c r="G26" s="8"/>
      <c r="H26" s="8"/>
      <c r="I26" s="8"/>
      <c r="J26" s="8"/>
      <c r="K26" s="9"/>
      <c r="L26" s="9"/>
      <c r="M26" s="8"/>
      <c r="N26" s="8"/>
      <c r="O26" s="8"/>
      <c r="P26" s="8"/>
      <c r="Q26" s="8"/>
      <c r="R26" s="9"/>
      <c r="S26" s="9"/>
      <c r="T26" s="8"/>
      <c r="U26" s="9"/>
      <c r="V26" s="8"/>
      <c r="W26" s="8"/>
      <c r="X26" s="8"/>
      <c r="Y26" s="9"/>
      <c r="Z26" s="9"/>
      <c r="AA26" s="8"/>
      <c r="AB26" s="8"/>
      <c r="AC26" s="8"/>
      <c r="AD26" s="8"/>
      <c r="AE26" s="8"/>
      <c r="AF26" s="9"/>
      <c r="AG26" s="9"/>
      <c r="AH26" s="8"/>
      <c r="AI26" s="8">
        <f t="shared" si="0"/>
        <v>0</v>
      </c>
    </row>
    <row r="27" spans="1:35" hidden="1" x14ac:dyDescent="0.25">
      <c r="A27" s="29"/>
      <c r="B27" s="3" t="s">
        <v>10</v>
      </c>
      <c r="C27" s="3"/>
      <c r="D27" s="8"/>
      <c r="E27" s="9">
        <f t="shared" ref="E27:AH27" si="148">D27+E25-E26-E28</f>
        <v>0</v>
      </c>
      <c r="F27" s="8">
        <f t="shared" si="148"/>
        <v>0</v>
      </c>
      <c r="G27" s="8">
        <f t="shared" si="148"/>
        <v>0</v>
      </c>
      <c r="H27" s="8">
        <f t="shared" si="148"/>
        <v>0</v>
      </c>
      <c r="I27" s="8">
        <f t="shared" si="148"/>
        <v>0</v>
      </c>
      <c r="J27" s="8">
        <f t="shared" si="148"/>
        <v>0</v>
      </c>
      <c r="K27" s="9">
        <f t="shared" si="148"/>
        <v>0</v>
      </c>
      <c r="L27" s="9">
        <f t="shared" si="148"/>
        <v>0</v>
      </c>
      <c r="M27" s="8">
        <f t="shared" si="148"/>
        <v>0</v>
      </c>
      <c r="N27" s="8">
        <f t="shared" si="148"/>
        <v>0</v>
      </c>
      <c r="O27" s="8">
        <f t="shared" si="148"/>
        <v>0</v>
      </c>
      <c r="P27" s="8">
        <f t="shared" si="148"/>
        <v>0</v>
      </c>
      <c r="Q27" s="8">
        <f t="shared" si="148"/>
        <v>0</v>
      </c>
      <c r="R27" s="9">
        <f t="shared" si="148"/>
        <v>0</v>
      </c>
      <c r="S27" s="9">
        <f t="shared" si="148"/>
        <v>0</v>
      </c>
      <c r="T27" s="8">
        <f t="shared" si="148"/>
        <v>0</v>
      </c>
      <c r="U27" s="9">
        <f t="shared" si="148"/>
        <v>0</v>
      </c>
      <c r="V27" s="8">
        <f t="shared" si="148"/>
        <v>0</v>
      </c>
      <c r="W27" s="8">
        <f t="shared" si="148"/>
        <v>0</v>
      </c>
      <c r="X27" s="8">
        <f t="shared" si="148"/>
        <v>0</v>
      </c>
      <c r="Y27" s="9">
        <f t="shared" si="148"/>
        <v>0</v>
      </c>
      <c r="Z27" s="9">
        <f t="shared" si="148"/>
        <v>0</v>
      </c>
      <c r="AA27" s="8">
        <f t="shared" si="148"/>
        <v>0</v>
      </c>
      <c r="AB27" s="8">
        <f t="shared" si="148"/>
        <v>0</v>
      </c>
      <c r="AC27" s="8">
        <f t="shared" si="148"/>
        <v>0</v>
      </c>
      <c r="AD27" s="8">
        <f t="shared" si="148"/>
        <v>0</v>
      </c>
      <c r="AE27" s="8">
        <f t="shared" si="148"/>
        <v>0</v>
      </c>
      <c r="AF27" s="9">
        <f t="shared" si="148"/>
        <v>0</v>
      </c>
      <c r="AG27" s="9">
        <f t="shared" si="148"/>
        <v>0</v>
      </c>
      <c r="AH27" s="8">
        <f t="shared" si="148"/>
        <v>0</v>
      </c>
      <c r="AI27" s="8">
        <f t="shared" si="0"/>
        <v>0</v>
      </c>
    </row>
    <row r="28" spans="1:35" hidden="1" x14ac:dyDescent="0.25">
      <c r="A28" s="30"/>
      <c r="B28" s="3" t="s">
        <v>14</v>
      </c>
      <c r="C28" s="3"/>
      <c r="D28" s="8"/>
      <c r="E28" s="9"/>
      <c r="F28" s="8"/>
      <c r="G28" s="8"/>
      <c r="H28" s="8"/>
      <c r="I28" s="8"/>
      <c r="J28" s="8"/>
      <c r="K28" s="9"/>
      <c r="L28" s="9"/>
      <c r="M28" s="8"/>
      <c r="N28" s="8"/>
      <c r="O28" s="8"/>
      <c r="P28" s="8"/>
      <c r="Q28" s="8"/>
      <c r="R28" s="9"/>
      <c r="S28" s="9"/>
      <c r="T28" s="8"/>
      <c r="U28" s="9"/>
      <c r="V28" s="8"/>
      <c r="W28" s="8"/>
      <c r="X28" s="8"/>
      <c r="Y28" s="9"/>
      <c r="Z28" s="9"/>
      <c r="AA28" s="8"/>
      <c r="AB28" s="8"/>
      <c r="AC28" s="8"/>
      <c r="AD28" s="8"/>
      <c r="AE28" s="8"/>
      <c r="AF28" s="9"/>
      <c r="AG28" s="9"/>
      <c r="AH28" s="8"/>
      <c r="AI28" s="8">
        <f t="shared" si="0"/>
        <v>0</v>
      </c>
    </row>
    <row r="29" spans="1:35" hidden="1" x14ac:dyDescent="0.25">
      <c r="AI29" s="8">
        <f t="shared" si="0"/>
        <v>0</v>
      </c>
    </row>
  </sheetData>
  <mergeCells count="7">
    <mergeCell ref="D1:D2"/>
    <mergeCell ref="AI1:AI2"/>
    <mergeCell ref="A21:A28"/>
    <mergeCell ref="A3:A8"/>
    <mergeCell ref="A9:A14"/>
    <mergeCell ref="A15:A20"/>
    <mergeCell ref="A1:A2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workbookViewId="0">
      <pane xSplit="3" topLeftCell="N1" activePane="topRight" state="frozen"/>
      <selection pane="topRight" activeCell="AI19" sqref="AI19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8" width="9.125" style="4" customWidth="1"/>
    <col min="9" max="10" width="9.125" style="16" customWidth="1"/>
    <col min="11" max="15" width="9.125" style="4" customWidth="1"/>
    <col min="16" max="17" width="9.125" style="16" customWidth="1"/>
    <col min="18" max="22" width="9.125" style="4" customWidth="1"/>
    <col min="23" max="24" width="9.125" style="16" customWidth="1"/>
    <col min="25" max="29" width="9.125" style="4" customWidth="1"/>
    <col min="30" max="31" width="9.125" style="16" customWidth="1"/>
    <col min="32" max="36" width="9.125" style="4" customWidth="1"/>
    <col min="37" max="16384" width="8.875" style="1"/>
  </cols>
  <sheetData>
    <row r="1" spans="1:36" x14ac:dyDescent="0.25">
      <c r="A1" s="31" t="s">
        <v>17</v>
      </c>
      <c r="B1" s="12" t="s">
        <v>5</v>
      </c>
      <c r="C1" s="14" t="s">
        <v>29</v>
      </c>
      <c r="D1" s="33" t="s">
        <v>4</v>
      </c>
      <c r="E1" s="2">
        <v>1</v>
      </c>
      <c r="F1" s="2">
        <v>2</v>
      </c>
      <c r="G1" s="2">
        <v>3</v>
      </c>
      <c r="H1" s="2">
        <v>4</v>
      </c>
      <c r="I1" s="6">
        <v>5</v>
      </c>
      <c r="J1" s="6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6">
        <v>12</v>
      </c>
      <c r="Q1" s="6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6">
        <v>19</v>
      </c>
      <c r="X1" s="6">
        <v>20</v>
      </c>
      <c r="Y1" s="2">
        <v>21</v>
      </c>
      <c r="Z1" s="2">
        <v>22</v>
      </c>
      <c r="AA1" s="2">
        <v>23</v>
      </c>
      <c r="AB1" s="2">
        <v>24</v>
      </c>
      <c r="AC1" s="2">
        <v>25</v>
      </c>
      <c r="AD1" s="6">
        <v>26</v>
      </c>
      <c r="AE1" s="6">
        <v>27</v>
      </c>
      <c r="AF1" s="2">
        <v>28</v>
      </c>
      <c r="AG1" s="2">
        <v>29</v>
      </c>
      <c r="AH1" s="2">
        <v>30</v>
      </c>
      <c r="AI1" s="27">
        <v>31</v>
      </c>
      <c r="AJ1" s="35" t="s">
        <v>18</v>
      </c>
    </row>
    <row r="2" spans="1:36" x14ac:dyDescent="0.25">
      <c r="A2" s="32"/>
      <c r="B2" s="13" t="s">
        <v>6</v>
      </c>
      <c r="C2" s="14" t="s">
        <v>38</v>
      </c>
      <c r="D2" s="34"/>
      <c r="E2" s="3" t="s">
        <v>21</v>
      </c>
      <c r="F2" s="3" t="s">
        <v>22</v>
      </c>
      <c r="G2" s="3" t="s">
        <v>23</v>
      </c>
      <c r="H2" s="3" t="s">
        <v>24</v>
      </c>
      <c r="I2" s="7" t="s">
        <v>25</v>
      </c>
      <c r="J2" s="7" t="s">
        <v>19</v>
      </c>
      <c r="K2" s="3" t="s">
        <v>20</v>
      </c>
      <c r="L2" s="3" t="s">
        <v>21</v>
      </c>
      <c r="M2" s="3" t="s">
        <v>22</v>
      </c>
      <c r="N2" s="3" t="s">
        <v>23</v>
      </c>
      <c r="O2" s="3" t="s">
        <v>24</v>
      </c>
      <c r="P2" s="7" t="s">
        <v>25</v>
      </c>
      <c r="Q2" s="7" t="s">
        <v>19</v>
      </c>
      <c r="R2" s="3" t="s">
        <v>20</v>
      </c>
      <c r="S2" s="3" t="s">
        <v>21</v>
      </c>
      <c r="T2" s="3" t="s">
        <v>22</v>
      </c>
      <c r="U2" s="3" t="s">
        <v>23</v>
      </c>
      <c r="V2" s="3" t="s">
        <v>24</v>
      </c>
      <c r="W2" s="7" t="s">
        <v>25</v>
      </c>
      <c r="X2" s="7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3" t="s">
        <v>24</v>
      </c>
      <c r="AD2" s="7" t="s">
        <v>25</v>
      </c>
      <c r="AE2" s="7" t="s">
        <v>19</v>
      </c>
      <c r="AF2" s="3" t="s">
        <v>20</v>
      </c>
      <c r="AG2" s="3" t="s">
        <v>21</v>
      </c>
      <c r="AH2" s="3" t="s">
        <v>22</v>
      </c>
      <c r="AI2" s="11" t="s">
        <v>23</v>
      </c>
      <c r="AJ2" s="36"/>
    </row>
    <row r="3" spans="1:36" x14ac:dyDescent="0.25">
      <c r="A3" s="28" t="s">
        <v>0</v>
      </c>
      <c r="B3" s="22" t="s">
        <v>35</v>
      </c>
      <c r="C3" s="3" t="s">
        <v>36</v>
      </c>
      <c r="D3" s="8"/>
      <c r="E3" s="8"/>
      <c r="F3" s="8"/>
      <c r="G3" s="8"/>
      <c r="H3" s="8">
        <v>20000</v>
      </c>
      <c r="I3" s="9"/>
      <c r="J3" s="9"/>
      <c r="K3" s="8"/>
      <c r="L3" s="8"/>
      <c r="M3" s="8"/>
      <c r="N3" s="8"/>
      <c r="O3" s="8"/>
      <c r="P3" s="9"/>
      <c r="Q3" s="9"/>
      <c r="R3" s="8"/>
      <c r="S3" s="8"/>
      <c r="T3" s="8"/>
      <c r="U3" s="8">
        <f>21366+4000</f>
        <v>25366</v>
      </c>
      <c r="V3" s="8"/>
      <c r="W3" s="9"/>
      <c r="X3" s="9"/>
      <c r="Y3" s="8"/>
      <c r="Z3" s="8"/>
      <c r="AA3" s="8">
        <v>25000</v>
      </c>
      <c r="AB3" s="8"/>
      <c r="AC3" s="8"/>
      <c r="AD3" s="9"/>
      <c r="AE3" s="9"/>
      <c r="AF3" s="8">
        <v>16000</v>
      </c>
      <c r="AG3" s="8"/>
      <c r="AH3" s="8"/>
      <c r="AI3" s="8"/>
      <c r="AJ3" s="8">
        <f t="shared" ref="AJ3:AJ29" si="0">SUM(E3:AH3)</f>
        <v>86366</v>
      </c>
    </row>
    <row r="4" spans="1:36" x14ac:dyDescent="0.25">
      <c r="A4" s="29"/>
      <c r="B4" s="3" t="s">
        <v>13</v>
      </c>
      <c r="C4" s="3" t="s">
        <v>26</v>
      </c>
      <c r="D4" s="8">
        <v>86548</v>
      </c>
      <c r="E4" s="8">
        <f>D4+E3-E5</f>
        <v>81912</v>
      </c>
      <c r="F4" s="8">
        <f t="shared" ref="F4:AI4" si="1">E4+F3-F5</f>
        <v>76393</v>
      </c>
      <c r="G4" s="8">
        <f t="shared" si="1"/>
        <v>70855</v>
      </c>
      <c r="H4" s="8">
        <f t="shared" si="1"/>
        <v>87877</v>
      </c>
      <c r="I4" s="9">
        <f t="shared" si="1"/>
        <v>87877</v>
      </c>
      <c r="J4" s="9">
        <f t="shared" si="1"/>
        <v>87877</v>
      </c>
      <c r="K4" s="8">
        <f t="shared" si="1"/>
        <v>82359</v>
      </c>
      <c r="L4" s="8">
        <f t="shared" si="1"/>
        <v>76837</v>
      </c>
      <c r="M4" s="8">
        <f t="shared" si="1"/>
        <v>69841</v>
      </c>
      <c r="N4" s="8">
        <f t="shared" si="1"/>
        <v>69841</v>
      </c>
      <c r="O4" s="8">
        <f t="shared" si="1"/>
        <v>64538</v>
      </c>
      <c r="P4" s="9">
        <f t="shared" si="1"/>
        <v>64538</v>
      </c>
      <c r="Q4" s="9">
        <f t="shared" si="1"/>
        <v>64538</v>
      </c>
      <c r="R4" s="8">
        <f t="shared" si="1"/>
        <v>57771</v>
      </c>
      <c r="S4" s="8">
        <f t="shared" si="1"/>
        <v>50590</v>
      </c>
      <c r="T4" s="8">
        <f t="shared" si="1"/>
        <v>45879</v>
      </c>
      <c r="U4" s="8">
        <f t="shared" si="1"/>
        <v>67539</v>
      </c>
      <c r="V4" s="8">
        <f t="shared" si="1"/>
        <v>63868</v>
      </c>
      <c r="W4" s="9">
        <f t="shared" si="1"/>
        <v>63868</v>
      </c>
      <c r="X4" s="9">
        <f t="shared" si="1"/>
        <v>63868</v>
      </c>
      <c r="Y4" s="8">
        <f t="shared" si="1"/>
        <v>60153</v>
      </c>
      <c r="Z4" s="8">
        <f t="shared" si="1"/>
        <v>54723</v>
      </c>
      <c r="AA4" s="8">
        <f t="shared" si="1"/>
        <v>74272</v>
      </c>
      <c r="AB4" s="8">
        <f t="shared" si="1"/>
        <v>68812</v>
      </c>
      <c r="AC4" s="8">
        <f t="shared" si="1"/>
        <v>63570</v>
      </c>
      <c r="AD4" s="9">
        <f t="shared" si="1"/>
        <v>63570</v>
      </c>
      <c r="AE4" s="9">
        <f t="shared" si="1"/>
        <v>63570</v>
      </c>
      <c r="AF4" s="8">
        <f t="shared" si="1"/>
        <v>72313</v>
      </c>
      <c r="AG4" s="8">
        <f t="shared" si="1"/>
        <v>62836</v>
      </c>
      <c r="AH4" s="8">
        <f t="shared" si="1"/>
        <v>53342</v>
      </c>
      <c r="AI4" s="8">
        <f t="shared" si="1"/>
        <v>44140</v>
      </c>
      <c r="AJ4" s="8">
        <f t="shared" si="0"/>
        <v>2035827</v>
      </c>
    </row>
    <row r="5" spans="1:36" x14ac:dyDescent="0.25">
      <c r="A5" s="29"/>
      <c r="B5" s="3" t="s">
        <v>8</v>
      </c>
      <c r="C5" s="3" t="s">
        <v>27</v>
      </c>
      <c r="D5" s="8"/>
      <c r="E5" s="8">
        <v>4636</v>
      </c>
      <c r="F5" s="8">
        <v>5519</v>
      </c>
      <c r="G5" s="8">
        <v>5538</v>
      </c>
      <c r="H5" s="8">
        <v>2978</v>
      </c>
      <c r="I5" s="9"/>
      <c r="J5" s="9"/>
      <c r="K5" s="8">
        <v>5518</v>
      </c>
      <c r="L5" s="8">
        <v>5522</v>
      </c>
      <c r="M5" s="8">
        <v>6996</v>
      </c>
      <c r="N5" s="8"/>
      <c r="O5" s="8">
        <v>5303</v>
      </c>
      <c r="P5" s="9"/>
      <c r="Q5" s="9"/>
      <c r="R5" s="8">
        <v>6767</v>
      </c>
      <c r="S5" s="8">
        <v>7181</v>
      </c>
      <c r="T5" s="8">
        <v>4711</v>
      </c>
      <c r="U5" s="8">
        <v>3706</v>
      </c>
      <c r="V5" s="8">
        <v>3671</v>
      </c>
      <c r="W5" s="9"/>
      <c r="X5" s="9"/>
      <c r="Y5" s="8">
        <v>3715</v>
      </c>
      <c r="Z5" s="8">
        <v>5430</v>
      </c>
      <c r="AA5" s="8">
        <v>5451</v>
      </c>
      <c r="AB5" s="8">
        <v>5460</v>
      </c>
      <c r="AC5" s="8">
        <v>5242</v>
      </c>
      <c r="AD5" s="9"/>
      <c r="AE5" s="9"/>
      <c r="AF5" s="8">
        <v>7257</v>
      </c>
      <c r="AG5" s="8">
        <v>9477</v>
      </c>
      <c r="AH5" s="8">
        <v>9494</v>
      </c>
      <c r="AI5" s="8">
        <v>9202</v>
      </c>
      <c r="AJ5" s="8">
        <f t="shared" si="0"/>
        <v>119572</v>
      </c>
    </row>
    <row r="6" spans="1:36" x14ac:dyDescent="0.25">
      <c r="A6" s="29"/>
      <c r="B6" s="3" t="s">
        <v>9</v>
      </c>
      <c r="C6" s="3" t="s">
        <v>37</v>
      </c>
      <c r="D6" s="8"/>
      <c r="E6" s="8"/>
      <c r="F6" s="8"/>
      <c r="G6" s="8"/>
      <c r="H6" s="8"/>
      <c r="I6" s="9"/>
      <c r="J6" s="9"/>
      <c r="K6" s="8"/>
      <c r="L6" s="8"/>
      <c r="M6" s="8"/>
      <c r="N6" s="8"/>
      <c r="O6" s="8"/>
      <c r="P6" s="9"/>
      <c r="Q6" s="9"/>
      <c r="R6" s="8"/>
      <c r="S6" s="8"/>
      <c r="T6" s="8"/>
      <c r="U6" s="8"/>
      <c r="V6" s="8"/>
      <c r="W6" s="9"/>
      <c r="X6" s="9"/>
      <c r="Y6" s="8"/>
      <c r="Z6" s="8"/>
      <c r="AA6" s="8"/>
      <c r="AB6" s="8"/>
      <c r="AC6" s="8"/>
      <c r="AD6" s="9"/>
      <c r="AE6" s="9"/>
      <c r="AF6" s="8"/>
      <c r="AG6" s="8"/>
      <c r="AH6" s="8"/>
      <c r="AI6" s="8"/>
      <c r="AJ6" s="8">
        <f t="shared" si="0"/>
        <v>0</v>
      </c>
    </row>
    <row r="7" spans="1:36" x14ac:dyDescent="0.25">
      <c r="A7" s="29"/>
      <c r="B7" s="3" t="s">
        <v>10</v>
      </c>
      <c r="C7" s="3" t="s">
        <v>30</v>
      </c>
      <c r="D7" s="8">
        <v>38200</v>
      </c>
      <c r="E7" s="8">
        <f t="shared" ref="E7:AI7" si="2">D7+E5-E6-E8</f>
        <v>42836</v>
      </c>
      <c r="F7" s="8">
        <f t="shared" si="2"/>
        <v>48355</v>
      </c>
      <c r="G7" s="8">
        <f t="shared" si="2"/>
        <v>53893</v>
      </c>
      <c r="H7" s="8">
        <f t="shared" si="2"/>
        <v>56871</v>
      </c>
      <c r="I7" s="9">
        <f t="shared" si="2"/>
        <v>56871</v>
      </c>
      <c r="J7" s="9">
        <f t="shared" si="2"/>
        <v>56871</v>
      </c>
      <c r="K7" s="8">
        <f t="shared" si="2"/>
        <v>62389</v>
      </c>
      <c r="L7" s="8">
        <f t="shared" si="2"/>
        <v>29904</v>
      </c>
      <c r="M7" s="8">
        <f t="shared" si="2"/>
        <v>36900</v>
      </c>
      <c r="N7" s="8">
        <f t="shared" si="2"/>
        <v>36900</v>
      </c>
      <c r="O7" s="8">
        <f t="shared" si="2"/>
        <v>42203</v>
      </c>
      <c r="P7" s="9">
        <f t="shared" si="2"/>
        <v>42203</v>
      </c>
      <c r="Q7" s="9">
        <f t="shared" si="2"/>
        <v>42203</v>
      </c>
      <c r="R7" s="8">
        <f t="shared" si="2"/>
        <v>48970</v>
      </c>
      <c r="S7" s="8">
        <f t="shared" si="2"/>
        <v>56151</v>
      </c>
      <c r="T7" s="8">
        <f t="shared" si="2"/>
        <v>60862</v>
      </c>
      <c r="U7" s="8">
        <f t="shared" si="2"/>
        <v>64568</v>
      </c>
      <c r="V7" s="8">
        <f t="shared" si="2"/>
        <v>68239</v>
      </c>
      <c r="W7" s="9">
        <f t="shared" si="2"/>
        <v>68239</v>
      </c>
      <c r="X7" s="9">
        <f t="shared" si="2"/>
        <v>68239</v>
      </c>
      <c r="Y7" s="8">
        <f t="shared" si="2"/>
        <v>71954</v>
      </c>
      <c r="Z7" s="8">
        <f t="shared" si="2"/>
        <v>22384</v>
      </c>
      <c r="AA7" s="8">
        <f t="shared" si="2"/>
        <v>27835</v>
      </c>
      <c r="AB7" s="8">
        <f t="shared" si="2"/>
        <v>33295</v>
      </c>
      <c r="AC7" s="8">
        <f t="shared" si="2"/>
        <v>38537</v>
      </c>
      <c r="AD7" s="9">
        <f t="shared" si="2"/>
        <v>38537</v>
      </c>
      <c r="AE7" s="9">
        <f t="shared" si="2"/>
        <v>38537</v>
      </c>
      <c r="AF7" s="8">
        <f t="shared" si="2"/>
        <v>45794</v>
      </c>
      <c r="AG7" s="8">
        <f t="shared" si="2"/>
        <v>22271</v>
      </c>
      <c r="AH7" s="8">
        <f t="shared" si="2"/>
        <v>31765</v>
      </c>
      <c r="AI7" s="8">
        <f t="shared" si="2"/>
        <v>40967</v>
      </c>
      <c r="AJ7" s="8">
        <f t="shared" si="0"/>
        <v>1414576</v>
      </c>
    </row>
    <row r="8" spans="1:36" x14ac:dyDescent="0.25">
      <c r="A8" s="30"/>
      <c r="B8" s="3" t="s">
        <v>14</v>
      </c>
      <c r="C8" s="3" t="s">
        <v>31</v>
      </c>
      <c r="D8" s="8"/>
      <c r="E8" s="8"/>
      <c r="F8" s="8"/>
      <c r="G8" s="8"/>
      <c r="H8" s="8"/>
      <c r="I8" s="9"/>
      <c r="J8" s="9"/>
      <c r="K8" s="8"/>
      <c r="L8" s="8">
        <f>25288+11000+1719</f>
        <v>38007</v>
      </c>
      <c r="M8" s="8"/>
      <c r="N8" s="8"/>
      <c r="O8" s="8"/>
      <c r="P8" s="9"/>
      <c r="Q8" s="9"/>
      <c r="R8" s="8"/>
      <c r="S8" s="8"/>
      <c r="T8" s="8"/>
      <c r="U8" s="8"/>
      <c r="V8" s="8"/>
      <c r="W8" s="9"/>
      <c r="X8" s="9"/>
      <c r="Y8" s="8"/>
      <c r="Z8" s="8">
        <v>55000</v>
      </c>
      <c r="AA8" s="8"/>
      <c r="AB8" s="8"/>
      <c r="AC8" s="8"/>
      <c r="AD8" s="9"/>
      <c r="AE8" s="9"/>
      <c r="AF8" s="8"/>
      <c r="AG8" s="8">
        <v>33000</v>
      </c>
      <c r="AH8" s="8"/>
      <c r="AI8" s="8"/>
      <c r="AJ8" s="8">
        <f t="shared" si="0"/>
        <v>126007</v>
      </c>
    </row>
    <row r="9" spans="1:36" x14ac:dyDescent="0.25">
      <c r="A9" s="28" t="s">
        <v>3</v>
      </c>
      <c r="B9" s="22" t="s">
        <v>35</v>
      </c>
      <c r="C9" s="3" t="s">
        <v>36</v>
      </c>
      <c r="D9" s="8"/>
      <c r="E9" s="8"/>
      <c r="F9" s="8"/>
      <c r="G9" s="8"/>
      <c r="H9" s="8">
        <v>25200</v>
      </c>
      <c r="I9" s="9"/>
      <c r="J9" s="9"/>
      <c r="K9" s="8"/>
      <c r="L9" s="8"/>
      <c r="M9" s="8"/>
      <c r="N9" s="8"/>
      <c r="O9" s="8">
        <v>1400</v>
      </c>
      <c r="P9" s="9"/>
      <c r="Q9" s="9"/>
      <c r="R9" s="8"/>
      <c r="S9" s="8"/>
      <c r="T9" s="8"/>
      <c r="U9" s="8">
        <f>14000+9800</f>
        <v>23800</v>
      </c>
      <c r="V9" s="8"/>
      <c r="W9" s="9"/>
      <c r="X9" s="9"/>
      <c r="Y9" s="8"/>
      <c r="Z9" s="8"/>
      <c r="AA9" s="8">
        <v>30800</v>
      </c>
      <c r="AB9" s="8"/>
      <c r="AC9" s="8"/>
      <c r="AD9" s="9"/>
      <c r="AE9" s="9"/>
      <c r="AF9" s="8">
        <v>35000</v>
      </c>
      <c r="AG9" s="8"/>
      <c r="AH9" s="8"/>
      <c r="AI9" s="8"/>
      <c r="AJ9" s="8">
        <f t="shared" si="0"/>
        <v>116200</v>
      </c>
    </row>
    <row r="10" spans="1:36" x14ac:dyDescent="0.25">
      <c r="A10" s="29"/>
      <c r="B10" s="3" t="s">
        <v>13</v>
      </c>
      <c r="C10" s="3" t="s">
        <v>26</v>
      </c>
      <c r="D10" s="8">
        <f>51567-1109</f>
        <v>50458</v>
      </c>
      <c r="E10" s="8">
        <f>D10+E9-E11</f>
        <v>42876</v>
      </c>
      <c r="F10" s="8">
        <f t="shared" ref="F10:AI10" si="3">E10+F9-F11</f>
        <v>36132</v>
      </c>
      <c r="G10" s="8">
        <f t="shared" si="3"/>
        <v>29395</v>
      </c>
      <c r="H10" s="8">
        <f t="shared" si="3"/>
        <v>48336</v>
      </c>
      <c r="I10" s="9">
        <f t="shared" si="3"/>
        <v>48336</v>
      </c>
      <c r="J10" s="9">
        <f t="shared" si="3"/>
        <v>48336</v>
      </c>
      <c r="K10" s="8">
        <f t="shared" si="3"/>
        <v>41653</v>
      </c>
      <c r="L10" s="8">
        <f t="shared" si="3"/>
        <v>34920</v>
      </c>
      <c r="M10" s="8">
        <f t="shared" si="3"/>
        <v>30505</v>
      </c>
      <c r="N10" s="8">
        <f t="shared" si="3"/>
        <v>30505</v>
      </c>
      <c r="O10" s="8">
        <f>N10+O9-O11</f>
        <v>30262</v>
      </c>
      <c r="P10" s="9">
        <f t="shared" si="3"/>
        <v>30262</v>
      </c>
      <c r="Q10" s="9">
        <f t="shared" si="3"/>
        <v>30262</v>
      </c>
      <c r="R10" s="8">
        <f t="shared" si="3"/>
        <v>27611</v>
      </c>
      <c r="S10" s="8">
        <f t="shared" si="3"/>
        <v>25399</v>
      </c>
      <c r="T10" s="8">
        <f t="shared" si="3"/>
        <v>19992</v>
      </c>
      <c r="U10" s="8">
        <f t="shared" si="3"/>
        <v>37048</v>
      </c>
      <c r="V10" s="8">
        <f t="shared" si="3"/>
        <v>30303</v>
      </c>
      <c r="W10" s="9">
        <f t="shared" si="3"/>
        <v>30303</v>
      </c>
      <c r="X10" s="9">
        <f t="shared" si="3"/>
        <v>30303</v>
      </c>
      <c r="Y10" s="8">
        <f t="shared" si="3"/>
        <v>23653</v>
      </c>
      <c r="Z10" s="8">
        <f t="shared" si="3"/>
        <v>17018</v>
      </c>
      <c r="AA10" s="8">
        <f t="shared" si="3"/>
        <v>40083</v>
      </c>
      <c r="AB10" s="8">
        <f t="shared" si="3"/>
        <v>32374</v>
      </c>
      <c r="AC10" s="8">
        <f t="shared" si="3"/>
        <v>24846</v>
      </c>
      <c r="AD10" s="9">
        <f t="shared" si="3"/>
        <v>24846</v>
      </c>
      <c r="AE10" s="9">
        <f t="shared" si="3"/>
        <v>24846</v>
      </c>
      <c r="AF10" s="8">
        <f t="shared" si="3"/>
        <v>51223</v>
      </c>
      <c r="AG10" s="8">
        <f t="shared" si="3"/>
        <v>42387</v>
      </c>
      <c r="AH10" s="8">
        <f>AG10+AH9-AH11</f>
        <v>33544</v>
      </c>
      <c r="AI10" s="8">
        <f t="shared" si="3"/>
        <v>24363</v>
      </c>
      <c r="AJ10" s="8">
        <f t="shared" si="0"/>
        <v>997559</v>
      </c>
    </row>
    <row r="11" spans="1:36" x14ac:dyDescent="0.25">
      <c r="A11" s="29"/>
      <c r="B11" s="3" t="s">
        <v>8</v>
      </c>
      <c r="C11" s="3" t="s">
        <v>27</v>
      </c>
      <c r="D11" s="8"/>
      <c r="E11" s="8">
        <v>7582</v>
      </c>
      <c r="F11" s="8">
        <v>6744</v>
      </c>
      <c r="G11" s="8">
        <v>6737</v>
      </c>
      <c r="H11" s="8">
        <v>6259</v>
      </c>
      <c r="I11" s="9"/>
      <c r="J11" s="9"/>
      <c r="K11" s="8">
        <v>6683</v>
      </c>
      <c r="L11" s="8">
        <v>6733</v>
      </c>
      <c r="M11" s="8">
        <v>4415</v>
      </c>
      <c r="N11" s="8"/>
      <c r="O11" s="8">
        <v>1643</v>
      </c>
      <c r="P11" s="9"/>
      <c r="Q11" s="9"/>
      <c r="R11" s="8">
        <v>2651</v>
      </c>
      <c r="S11" s="8">
        <v>2212</v>
      </c>
      <c r="T11" s="8">
        <v>5407</v>
      </c>
      <c r="U11" s="8">
        <v>6744</v>
      </c>
      <c r="V11" s="8">
        <v>6745</v>
      </c>
      <c r="W11" s="9"/>
      <c r="X11" s="9"/>
      <c r="Y11" s="8">
        <v>6650</v>
      </c>
      <c r="Z11" s="8">
        <v>6635</v>
      </c>
      <c r="AA11" s="8">
        <v>7735</v>
      </c>
      <c r="AB11" s="8">
        <v>7709</v>
      </c>
      <c r="AC11" s="8">
        <v>7528</v>
      </c>
      <c r="AD11" s="9"/>
      <c r="AE11" s="9"/>
      <c r="AF11" s="8">
        <v>8623</v>
      </c>
      <c r="AG11" s="8">
        <v>8836</v>
      </c>
      <c r="AH11" s="8">
        <v>8843</v>
      </c>
      <c r="AI11" s="8">
        <v>9181</v>
      </c>
      <c r="AJ11" s="8">
        <f>SUM(E11:AH11)</f>
        <v>133114</v>
      </c>
    </row>
    <row r="12" spans="1:36" x14ac:dyDescent="0.25">
      <c r="A12" s="29"/>
      <c r="B12" s="3" t="s">
        <v>9</v>
      </c>
      <c r="C12" s="3" t="s">
        <v>37</v>
      </c>
      <c r="D12" s="8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8"/>
      <c r="AB12" s="8"/>
      <c r="AC12" s="8"/>
      <c r="AD12" s="9"/>
      <c r="AE12" s="9"/>
      <c r="AF12" s="8"/>
      <c r="AG12" s="8"/>
      <c r="AH12" s="8"/>
      <c r="AI12" s="8"/>
      <c r="AJ12" s="8">
        <f t="shared" si="0"/>
        <v>0</v>
      </c>
    </row>
    <row r="13" spans="1:36" x14ac:dyDescent="0.25">
      <c r="A13" s="29"/>
      <c r="B13" s="3" t="s">
        <v>10</v>
      </c>
      <c r="C13" s="3" t="s">
        <v>30</v>
      </c>
      <c r="D13" s="8">
        <v>40333</v>
      </c>
      <c r="E13" s="8">
        <f t="shared" ref="E13:AI13" si="4">D13+E11-E12-E14</f>
        <v>47915</v>
      </c>
      <c r="F13" s="8">
        <f t="shared" si="4"/>
        <v>54659</v>
      </c>
      <c r="G13" s="8">
        <f t="shared" si="4"/>
        <v>61396</v>
      </c>
      <c r="H13" s="8">
        <f t="shared" si="4"/>
        <v>67655</v>
      </c>
      <c r="I13" s="9">
        <f t="shared" si="4"/>
        <v>67655</v>
      </c>
      <c r="J13" s="9">
        <f t="shared" si="4"/>
        <v>67655</v>
      </c>
      <c r="K13" s="8">
        <f t="shared" si="4"/>
        <v>74338</v>
      </c>
      <c r="L13" s="8">
        <f t="shared" si="4"/>
        <v>30292</v>
      </c>
      <c r="M13" s="8">
        <f t="shared" si="4"/>
        <v>34707</v>
      </c>
      <c r="N13" s="8">
        <f t="shared" si="4"/>
        <v>34707</v>
      </c>
      <c r="O13" s="8">
        <f t="shared" si="4"/>
        <v>36350</v>
      </c>
      <c r="P13" s="9">
        <f t="shared" si="4"/>
        <v>36350</v>
      </c>
      <c r="Q13" s="9">
        <f t="shared" si="4"/>
        <v>36350</v>
      </c>
      <c r="R13" s="8">
        <f t="shared" si="4"/>
        <v>39001</v>
      </c>
      <c r="S13" s="8">
        <f t="shared" si="4"/>
        <v>41213</v>
      </c>
      <c r="T13" s="8">
        <f t="shared" si="4"/>
        <v>46620</v>
      </c>
      <c r="U13" s="8">
        <f t="shared" si="4"/>
        <v>53364</v>
      </c>
      <c r="V13" s="8">
        <f t="shared" si="4"/>
        <v>60109</v>
      </c>
      <c r="W13" s="9">
        <f t="shared" si="4"/>
        <v>60109</v>
      </c>
      <c r="X13" s="9">
        <f t="shared" si="4"/>
        <v>60109</v>
      </c>
      <c r="Y13" s="8">
        <f t="shared" si="4"/>
        <v>66759</v>
      </c>
      <c r="Z13" s="8">
        <f t="shared" si="4"/>
        <v>28568</v>
      </c>
      <c r="AA13" s="8">
        <f t="shared" si="4"/>
        <v>36303</v>
      </c>
      <c r="AB13" s="8">
        <f t="shared" si="4"/>
        <v>44012</v>
      </c>
      <c r="AC13" s="8">
        <f t="shared" si="4"/>
        <v>51540</v>
      </c>
      <c r="AD13" s="9">
        <f t="shared" si="4"/>
        <v>51540</v>
      </c>
      <c r="AE13" s="9">
        <f t="shared" si="4"/>
        <v>51540</v>
      </c>
      <c r="AF13" s="8">
        <f t="shared" si="4"/>
        <v>60163</v>
      </c>
      <c r="AG13" s="8">
        <f t="shared" si="4"/>
        <v>19999</v>
      </c>
      <c r="AH13" s="8">
        <f>AG13+AH11-AH12-AH14</f>
        <v>28842</v>
      </c>
      <c r="AI13" s="8">
        <f t="shared" si="4"/>
        <v>38023</v>
      </c>
      <c r="AJ13" s="8">
        <f t="shared" si="0"/>
        <v>1449820</v>
      </c>
    </row>
    <row r="14" spans="1:36" x14ac:dyDescent="0.25">
      <c r="A14" s="30"/>
      <c r="B14" s="3" t="s">
        <v>14</v>
      </c>
      <c r="C14" s="3" t="s">
        <v>31</v>
      </c>
      <c r="D14" s="8"/>
      <c r="E14" s="8"/>
      <c r="F14" s="8"/>
      <c r="G14" s="8"/>
      <c r="H14" s="8"/>
      <c r="I14" s="9"/>
      <c r="J14" s="9"/>
      <c r="K14" s="8"/>
      <c r="L14" s="8">
        <f>8779+17500+24500</f>
        <v>50779</v>
      </c>
      <c r="M14" s="8"/>
      <c r="N14" s="8"/>
      <c r="O14" s="8"/>
      <c r="P14" s="9"/>
      <c r="Q14" s="9"/>
      <c r="R14" s="8"/>
      <c r="S14" s="8"/>
      <c r="T14" s="8"/>
      <c r="U14" s="8"/>
      <c r="V14" s="8"/>
      <c r="W14" s="9"/>
      <c r="X14" s="9"/>
      <c r="Y14" s="8"/>
      <c r="Z14" s="8">
        <f>2826+42000</f>
        <v>44826</v>
      </c>
      <c r="AA14" s="8"/>
      <c r="AB14" s="8"/>
      <c r="AC14" s="8"/>
      <c r="AD14" s="9"/>
      <c r="AE14" s="9"/>
      <c r="AF14" s="8"/>
      <c r="AG14" s="8">
        <f>28000+21000</f>
        <v>49000</v>
      </c>
      <c r="AH14" s="8"/>
      <c r="AI14" s="8"/>
      <c r="AJ14" s="8">
        <f t="shared" si="0"/>
        <v>144605</v>
      </c>
    </row>
    <row r="15" spans="1:36" x14ac:dyDescent="0.25">
      <c r="A15" s="28" t="s">
        <v>2</v>
      </c>
      <c r="B15" s="22" t="s">
        <v>35</v>
      </c>
      <c r="C15" s="3" t="s">
        <v>36</v>
      </c>
      <c r="D15" s="8"/>
      <c r="E15" s="8"/>
      <c r="F15" s="8"/>
      <c r="G15" s="8"/>
      <c r="H15" s="8"/>
      <c r="I15" s="9"/>
      <c r="J15" s="9"/>
      <c r="K15" s="8"/>
      <c r="L15" s="8"/>
      <c r="M15" s="8"/>
      <c r="N15" s="8"/>
      <c r="O15" s="8">
        <v>36853</v>
      </c>
      <c r="P15" s="9"/>
      <c r="Q15" s="9"/>
      <c r="R15" s="8"/>
      <c r="S15" s="8"/>
      <c r="T15" s="8"/>
      <c r="U15" s="8"/>
      <c r="V15" s="8"/>
      <c r="W15" s="9"/>
      <c r="X15" s="9"/>
      <c r="Y15" s="8"/>
      <c r="Z15" s="8"/>
      <c r="AA15" s="8"/>
      <c r="AB15" s="8"/>
      <c r="AC15" s="8"/>
      <c r="AD15" s="9"/>
      <c r="AE15" s="9"/>
      <c r="AF15" s="8"/>
      <c r="AG15" s="8"/>
      <c r="AH15" s="8"/>
      <c r="AI15" s="8"/>
      <c r="AJ15" s="8">
        <f t="shared" si="0"/>
        <v>36853</v>
      </c>
    </row>
    <row r="16" spans="1:36" x14ac:dyDescent="0.25">
      <c r="A16" s="29"/>
      <c r="B16" s="3" t="s">
        <v>13</v>
      </c>
      <c r="C16" s="3" t="s">
        <v>26</v>
      </c>
      <c r="D16" s="8">
        <v>0</v>
      </c>
      <c r="E16" s="8">
        <f>D16+E15-E17</f>
        <v>0</v>
      </c>
      <c r="F16" s="8">
        <f t="shared" ref="F16:AI16" si="5">E16+F15-F17</f>
        <v>0</v>
      </c>
      <c r="G16" s="8">
        <f t="shared" si="5"/>
        <v>0</v>
      </c>
      <c r="H16" s="8">
        <f t="shared" si="5"/>
        <v>0</v>
      </c>
      <c r="I16" s="9">
        <f t="shared" si="5"/>
        <v>0</v>
      </c>
      <c r="J16" s="9">
        <f t="shared" si="5"/>
        <v>0</v>
      </c>
      <c r="K16" s="8">
        <f t="shared" si="5"/>
        <v>0</v>
      </c>
      <c r="L16" s="8">
        <f t="shared" si="5"/>
        <v>0</v>
      </c>
      <c r="M16" s="8">
        <f t="shared" si="5"/>
        <v>0</v>
      </c>
      <c r="N16" s="8">
        <f t="shared" si="5"/>
        <v>0</v>
      </c>
      <c r="O16" s="8">
        <f t="shared" si="5"/>
        <v>35752</v>
      </c>
      <c r="P16" s="9">
        <f t="shared" si="5"/>
        <v>35752</v>
      </c>
      <c r="Q16" s="9">
        <f t="shared" si="5"/>
        <v>35752</v>
      </c>
      <c r="R16" s="8">
        <f t="shared" si="5"/>
        <v>34271</v>
      </c>
      <c r="S16" s="8">
        <f t="shared" si="5"/>
        <v>32729</v>
      </c>
      <c r="T16" s="8">
        <f t="shared" si="5"/>
        <v>31209</v>
      </c>
      <c r="U16" s="8">
        <f t="shared" si="5"/>
        <v>29692</v>
      </c>
      <c r="V16" s="8">
        <f t="shared" si="5"/>
        <v>28344</v>
      </c>
      <c r="W16" s="9">
        <f t="shared" si="5"/>
        <v>28344</v>
      </c>
      <c r="X16" s="9">
        <f t="shared" si="5"/>
        <v>28344</v>
      </c>
      <c r="Y16" s="8">
        <f t="shared" si="5"/>
        <v>26785</v>
      </c>
      <c r="Z16" s="8">
        <f t="shared" si="5"/>
        <v>25240</v>
      </c>
      <c r="AA16" s="8">
        <f t="shared" si="5"/>
        <v>23693</v>
      </c>
      <c r="AB16" s="8">
        <f t="shared" si="5"/>
        <v>22150</v>
      </c>
      <c r="AC16" s="8">
        <f t="shared" si="5"/>
        <v>20910</v>
      </c>
      <c r="AD16" s="9">
        <f t="shared" si="5"/>
        <v>20910</v>
      </c>
      <c r="AE16" s="9">
        <f t="shared" si="5"/>
        <v>20910</v>
      </c>
      <c r="AF16" s="8">
        <f t="shared" si="5"/>
        <v>17739</v>
      </c>
      <c r="AG16" s="8">
        <f t="shared" si="5"/>
        <v>13879</v>
      </c>
      <c r="AH16" s="8">
        <f t="shared" si="5"/>
        <v>9844</v>
      </c>
      <c r="AI16" s="8">
        <f t="shared" si="5"/>
        <v>5755</v>
      </c>
      <c r="AJ16" s="8">
        <f t="shared" si="0"/>
        <v>522249</v>
      </c>
    </row>
    <row r="17" spans="1:36" x14ac:dyDescent="0.25">
      <c r="A17" s="29"/>
      <c r="B17" s="3" t="s">
        <v>8</v>
      </c>
      <c r="C17" s="3" t="s">
        <v>27</v>
      </c>
      <c r="D17" s="8"/>
      <c r="E17" s="8"/>
      <c r="F17" s="8"/>
      <c r="G17" s="8"/>
      <c r="H17" s="8"/>
      <c r="I17" s="9"/>
      <c r="J17" s="9"/>
      <c r="K17" s="8"/>
      <c r="L17" s="8"/>
      <c r="M17" s="8"/>
      <c r="N17" s="8"/>
      <c r="O17" s="8">
        <v>1101</v>
      </c>
      <c r="P17" s="9"/>
      <c r="Q17" s="9"/>
      <c r="R17" s="8">
        <v>1481</v>
      </c>
      <c r="S17" s="8">
        <v>1542</v>
      </c>
      <c r="T17" s="8">
        <v>1520</v>
      </c>
      <c r="U17" s="8">
        <v>1517</v>
      </c>
      <c r="V17" s="8">
        <v>1348</v>
      </c>
      <c r="W17" s="9"/>
      <c r="X17" s="9"/>
      <c r="Y17" s="8">
        <v>1559</v>
      </c>
      <c r="Z17" s="8">
        <v>1545</v>
      </c>
      <c r="AA17" s="8">
        <v>1547</v>
      </c>
      <c r="AB17" s="8">
        <v>1543</v>
      </c>
      <c r="AC17" s="8">
        <v>1240</v>
      </c>
      <c r="AD17" s="9"/>
      <c r="AE17" s="9"/>
      <c r="AF17" s="8">
        <v>3171</v>
      </c>
      <c r="AG17" s="8">
        <v>3860</v>
      </c>
      <c r="AH17" s="8">
        <v>4035</v>
      </c>
      <c r="AI17" s="8">
        <v>4089</v>
      </c>
      <c r="AJ17" s="8">
        <f>SUM(E17:AI17)</f>
        <v>31098</v>
      </c>
    </row>
    <row r="18" spans="1:36" x14ac:dyDescent="0.25">
      <c r="A18" s="29"/>
      <c r="B18" s="3" t="s">
        <v>9</v>
      </c>
      <c r="C18" s="3" t="s">
        <v>37</v>
      </c>
      <c r="D18" s="8"/>
      <c r="E18" s="8"/>
      <c r="F18" s="8"/>
      <c r="G18" s="8"/>
      <c r="H18" s="8"/>
      <c r="I18" s="9"/>
      <c r="J18" s="9"/>
      <c r="K18" s="8"/>
      <c r="L18" s="8"/>
      <c r="M18" s="8"/>
      <c r="N18" s="8"/>
      <c r="O18" s="8"/>
      <c r="P18" s="9"/>
      <c r="Q18" s="9"/>
      <c r="R18" s="8"/>
      <c r="S18" s="8"/>
      <c r="T18" s="8"/>
      <c r="U18" s="8"/>
      <c r="V18" s="8"/>
      <c r="W18" s="9"/>
      <c r="X18" s="9"/>
      <c r="Y18" s="8"/>
      <c r="Z18" s="8"/>
      <c r="AA18" s="8"/>
      <c r="AB18" s="8"/>
      <c r="AC18" s="8"/>
      <c r="AD18" s="9"/>
      <c r="AE18" s="9"/>
      <c r="AF18" s="8"/>
      <c r="AG18" s="8"/>
      <c r="AH18" s="8"/>
      <c r="AI18" s="8"/>
      <c r="AJ18" s="8">
        <f t="shared" si="0"/>
        <v>0</v>
      </c>
    </row>
    <row r="19" spans="1:36" x14ac:dyDescent="0.25">
      <c r="A19" s="29"/>
      <c r="B19" s="3" t="s">
        <v>10</v>
      </c>
      <c r="C19" s="3" t="s">
        <v>30</v>
      </c>
      <c r="D19" s="8">
        <f>6247+1792</f>
        <v>8039</v>
      </c>
      <c r="E19" s="8">
        <f t="shared" ref="E19:AI19" si="6">D19+E17-E18-E20</f>
        <v>8039</v>
      </c>
      <c r="F19" s="8">
        <f t="shared" si="6"/>
        <v>8039</v>
      </c>
      <c r="G19" s="8">
        <f t="shared" si="6"/>
        <v>8039</v>
      </c>
      <c r="H19" s="8">
        <f t="shared" si="6"/>
        <v>8039</v>
      </c>
      <c r="I19" s="9">
        <f t="shared" si="6"/>
        <v>8039</v>
      </c>
      <c r="J19" s="9">
        <f t="shared" si="6"/>
        <v>8039</v>
      </c>
      <c r="K19" s="8">
        <f t="shared" si="6"/>
        <v>8039</v>
      </c>
      <c r="L19" s="8">
        <f t="shared" si="6"/>
        <v>0</v>
      </c>
      <c r="M19" s="8">
        <f t="shared" si="6"/>
        <v>0</v>
      </c>
      <c r="N19" s="8">
        <f t="shared" si="6"/>
        <v>0</v>
      </c>
      <c r="O19" s="8">
        <f t="shared" si="6"/>
        <v>1101</v>
      </c>
      <c r="P19" s="9">
        <f t="shared" si="6"/>
        <v>1101</v>
      </c>
      <c r="Q19" s="9">
        <f t="shared" si="6"/>
        <v>1101</v>
      </c>
      <c r="R19" s="8">
        <f t="shared" si="6"/>
        <v>2582</v>
      </c>
      <c r="S19" s="8">
        <f t="shared" si="6"/>
        <v>4124</v>
      </c>
      <c r="T19" s="8">
        <f t="shared" si="6"/>
        <v>5644</v>
      </c>
      <c r="U19" s="8">
        <f t="shared" si="6"/>
        <v>7161</v>
      </c>
      <c r="V19" s="8">
        <f t="shared" si="6"/>
        <v>8509</v>
      </c>
      <c r="W19" s="9">
        <f t="shared" si="6"/>
        <v>8509</v>
      </c>
      <c r="X19" s="9">
        <f t="shared" si="6"/>
        <v>8509</v>
      </c>
      <c r="Y19" s="8">
        <f t="shared" si="6"/>
        <v>10068</v>
      </c>
      <c r="Z19" s="8">
        <f t="shared" si="6"/>
        <v>8113</v>
      </c>
      <c r="AA19" s="8">
        <f t="shared" si="6"/>
        <v>9660</v>
      </c>
      <c r="AB19" s="8">
        <f t="shared" si="6"/>
        <v>11203</v>
      </c>
      <c r="AC19" s="8">
        <f t="shared" si="6"/>
        <v>12443</v>
      </c>
      <c r="AD19" s="9">
        <f t="shared" si="6"/>
        <v>12443</v>
      </c>
      <c r="AE19" s="9">
        <f t="shared" si="6"/>
        <v>12443</v>
      </c>
      <c r="AF19" s="8">
        <f t="shared" si="6"/>
        <v>15614</v>
      </c>
      <c r="AG19" s="8">
        <f t="shared" si="6"/>
        <v>8974</v>
      </c>
      <c r="AH19" s="8">
        <f t="shared" si="6"/>
        <v>13009</v>
      </c>
      <c r="AI19" s="8">
        <f t="shared" si="6"/>
        <v>17098</v>
      </c>
      <c r="AJ19" s="8">
        <f t="shared" si="0"/>
        <v>218584</v>
      </c>
    </row>
    <row r="20" spans="1:36" x14ac:dyDescent="0.25">
      <c r="A20" s="30"/>
      <c r="B20" s="3" t="s">
        <v>14</v>
      </c>
      <c r="C20" s="3" t="s">
        <v>31</v>
      </c>
      <c r="D20" s="8"/>
      <c r="E20" s="8"/>
      <c r="F20" s="8"/>
      <c r="G20" s="8"/>
      <c r="H20" s="8"/>
      <c r="I20" s="9"/>
      <c r="J20" s="9"/>
      <c r="K20" s="8"/>
      <c r="L20" s="8">
        <v>8039</v>
      </c>
      <c r="M20" s="8"/>
      <c r="N20" s="8"/>
      <c r="O20" s="8"/>
      <c r="P20" s="9"/>
      <c r="Q20" s="9"/>
      <c r="R20" s="8"/>
      <c r="S20" s="8"/>
      <c r="T20" s="8"/>
      <c r="U20" s="8"/>
      <c r="V20" s="8"/>
      <c r="W20" s="9"/>
      <c r="X20" s="9"/>
      <c r="Y20" s="8"/>
      <c r="Z20" s="8">
        <v>3500</v>
      </c>
      <c r="AA20" s="8"/>
      <c r="AB20" s="8"/>
      <c r="AC20" s="8"/>
      <c r="AD20" s="9"/>
      <c r="AE20" s="9"/>
      <c r="AF20" s="8"/>
      <c r="AG20" s="8">
        <v>10500</v>
      </c>
      <c r="AH20" s="8"/>
      <c r="AI20" s="8"/>
      <c r="AJ20" s="8">
        <f t="shared" si="0"/>
        <v>22039</v>
      </c>
    </row>
    <row r="21" spans="1:36" hidden="1" x14ac:dyDescent="0.25">
      <c r="A21" s="28" t="s">
        <v>1</v>
      </c>
      <c r="B21" s="3" t="s">
        <v>7</v>
      </c>
      <c r="C21" s="3"/>
      <c r="D21" s="8"/>
      <c r="E21" s="8"/>
      <c r="F21" s="8"/>
      <c r="G21" s="8"/>
      <c r="H21" s="8"/>
      <c r="I21" s="9"/>
      <c r="J21" s="9"/>
      <c r="K21" s="8"/>
      <c r="L21" s="8"/>
      <c r="M21" s="8"/>
      <c r="N21" s="8"/>
      <c r="O21" s="8"/>
      <c r="P21" s="9"/>
      <c r="Q21" s="9"/>
      <c r="R21" s="8"/>
      <c r="S21" s="8"/>
      <c r="T21" s="8"/>
      <c r="U21" s="8"/>
      <c r="V21" s="8"/>
      <c r="W21" s="9"/>
      <c r="X21" s="9"/>
      <c r="Y21" s="8"/>
      <c r="Z21" s="8"/>
      <c r="AA21" s="8"/>
      <c r="AB21" s="8"/>
      <c r="AC21" s="8"/>
      <c r="AD21" s="9"/>
      <c r="AE21" s="9"/>
      <c r="AF21" s="8"/>
      <c r="AG21" s="8"/>
      <c r="AH21" s="8"/>
      <c r="AI21" s="8"/>
      <c r="AJ21" s="8">
        <f t="shared" si="0"/>
        <v>0</v>
      </c>
    </row>
    <row r="22" spans="1:36" hidden="1" x14ac:dyDescent="0.25">
      <c r="A22" s="29"/>
      <c r="B22" s="3" t="s">
        <v>11</v>
      </c>
      <c r="C22" s="3"/>
      <c r="D22" s="8"/>
      <c r="E22" s="8"/>
      <c r="F22" s="8"/>
      <c r="G22" s="8"/>
      <c r="H22" s="8"/>
      <c r="I22" s="9"/>
      <c r="J22" s="9"/>
      <c r="K22" s="8"/>
      <c r="L22" s="8"/>
      <c r="M22" s="8"/>
      <c r="N22" s="8"/>
      <c r="O22" s="8"/>
      <c r="P22" s="9"/>
      <c r="Q22" s="9"/>
      <c r="R22" s="8"/>
      <c r="S22" s="8"/>
      <c r="T22" s="8"/>
      <c r="U22" s="8"/>
      <c r="V22" s="8"/>
      <c r="W22" s="9"/>
      <c r="X22" s="9"/>
      <c r="Y22" s="8"/>
      <c r="Z22" s="8"/>
      <c r="AA22" s="8"/>
      <c r="AB22" s="8"/>
      <c r="AC22" s="8"/>
      <c r="AD22" s="9"/>
      <c r="AE22" s="9"/>
      <c r="AF22" s="8"/>
      <c r="AG22" s="8"/>
      <c r="AH22" s="8"/>
      <c r="AI22" s="8"/>
      <c r="AJ22" s="8">
        <f t="shared" si="0"/>
        <v>0</v>
      </c>
    </row>
    <row r="23" spans="1:36" hidden="1" x14ac:dyDescent="0.25">
      <c r="A23" s="29"/>
      <c r="B23" s="3" t="s">
        <v>15</v>
      </c>
      <c r="C23" s="3"/>
      <c r="D23" s="8"/>
      <c r="E23" s="8"/>
      <c r="F23" s="8"/>
      <c r="G23" s="8"/>
      <c r="H23" s="8"/>
      <c r="I23" s="9"/>
      <c r="J23" s="9"/>
      <c r="K23" s="8"/>
      <c r="L23" s="8"/>
      <c r="M23" s="8"/>
      <c r="N23" s="8"/>
      <c r="O23" s="8"/>
      <c r="P23" s="9"/>
      <c r="Q23" s="9"/>
      <c r="R23" s="8"/>
      <c r="S23" s="8"/>
      <c r="T23" s="8"/>
      <c r="U23" s="8"/>
      <c r="V23" s="8"/>
      <c r="W23" s="9"/>
      <c r="X23" s="9"/>
      <c r="Y23" s="8"/>
      <c r="Z23" s="8"/>
      <c r="AA23" s="8"/>
      <c r="AB23" s="8"/>
      <c r="AC23" s="8"/>
      <c r="AD23" s="9"/>
      <c r="AE23" s="9"/>
      <c r="AF23" s="8"/>
      <c r="AG23" s="8"/>
      <c r="AH23" s="8"/>
      <c r="AI23" s="8"/>
      <c r="AJ23" s="8">
        <f t="shared" si="0"/>
        <v>0</v>
      </c>
    </row>
    <row r="24" spans="1:36" hidden="1" x14ac:dyDescent="0.25">
      <c r="A24" s="29"/>
      <c r="B24" s="3" t="s">
        <v>16</v>
      </c>
      <c r="C24" s="3"/>
      <c r="D24" s="8"/>
      <c r="E24" s="8">
        <f t="shared" ref="E24:AH24" si="7">D24+E23-E25</f>
        <v>0</v>
      </c>
      <c r="F24" s="8">
        <f t="shared" si="7"/>
        <v>0</v>
      </c>
      <c r="G24" s="8">
        <f t="shared" si="7"/>
        <v>0</v>
      </c>
      <c r="H24" s="8">
        <f t="shared" si="7"/>
        <v>0</v>
      </c>
      <c r="I24" s="9">
        <f t="shared" si="7"/>
        <v>0</v>
      </c>
      <c r="J24" s="9">
        <f t="shared" si="7"/>
        <v>0</v>
      </c>
      <c r="K24" s="8">
        <f t="shared" si="7"/>
        <v>0</v>
      </c>
      <c r="L24" s="8">
        <f t="shared" si="7"/>
        <v>0</v>
      </c>
      <c r="M24" s="8">
        <f t="shared" si="7"/>
        <v>0</v>
      </c>
      <c r="N24" s="8">
        <f t="shared" si="7"/>
        <v>0</v>
      </c>
      <c r="O24" s="8">
        <f t="shared" si="7"/>
        <v>0</v>
      </c>
      <c r="P24" s="9">
        <f t="shared" si="7"/>
        <v>0</v>
      </c>
      <c r="Q24" s="9">
        <f t="shared" si="7"/>
        <v>0</v>
      </c>
      <c r="R24" s="8">
        <f t="shared" si="7"/>
        <v>0</v>
      </c>
      <c r="S24" s="8">
        <f t="shared" si="7"/>
        <v>0</v>
      </c>
      <c r="T24" s="8">
        <f t="shared" si="7"/>
        <v>0</v>
      </c>
      <c r="U24" s="8">
        <f t="shared" si="7"/>
        <v>0</v>
      </c>
      <c r="V24" s="8">
        <f t="shared" si="7"/>
        <v>0</v>
      </c>
      <c r="W24" s="9">
        <f t="shared" si="7"/>
        <v>0</v>
      </c>
      <c r="X24" s="9">
        <f t="shared" si="7"/>
        <v>0</v>
      </c>
      <c r="Y24" s="8">
        <f t="shared" si="7"/>
        <v>0</v>
      </c>
      <c r="Z24" s="8">
        <f t="shared" si="7"/>
        <v>0</v>
      </c>
      <c r="AA24" s="8">
        <f t="shared" si="7"/>
        <v>0</v>
      </c>
      <c r="AB24" s="8">
        <f t="shared" si="7"/>
        <v>0</v>
      </c>
      <c r="AC24" s="8">
        <f t="shared" si="7"/>
        <v>0</v>
      </c>
      <c r="AD24" s="9">
        <f t="shared" si="7"/>
        <v>0</v>
      </c>
      <c r="AE24" s="9">
        <f t="shared" si="7"/>
        <v>0</v>
      </c>
      <c r="AF24" s="8">
        <f t="shared" si="7"/>
        <v>0</v>
      </c>
      <c r="AG24" s="8">
        <f t="shared" si="7"/>
        <v>0</v>
      </c>
      <c r="AH24" s="8">
        <f t="shared" si="7"/>
        <v>0</v>
      </c>
      <c r="AI24" s="8"/>
      <c r="AJ24" s="8">
        <f t="shared" si="0"/>
        <v>0</v>
      </c>
    </row>
    <row r="25" spans="1:36" hidden="1" x14ac:dyDescent="0.25">
      <c r="A25" s="29"/>
      <c r="B25" s="3" t="s">
        <v>8</v>
      </c>
      <c r="C25" s="3"/>
      <c r="D25" s="8"/>
      <c r="E25" s="8"/>
      <c r="F25" s="8"/>
      <c r="G25" s="8"/>
      <c r="H25" s="8"/>
      <c r="I25" s="9"/>
      <c r="J25" s="9"/>
      <c r="K25" s="8"/>
      <c r="L25" s="8"/>
      <c r="M25" s="8"/>
      <c r="N25" s="8"/>
      <c r="O25" s="8"/>
      <c r="P25" s="9"/>
      <c r="Q25" s="9"/>
      <c r="R25" s="8"/>
      <c r="S25" s="8"/>
      <c r="T25" s="8"/>
      <c r="U25" s="8"/>
      <c r="V25" s="8"/>
      <c r="W25" s="9"/>
      <c r="X25" s="9"/>
      <c r="Y25" s="8"/>
      <c r="Z25" s="8"/>
      <c r="AA25" s="8"/>
      <c r="AB25" s="8"/>
      <c r="AC25" s="8"/>
      <c r="AD25" s="9"/>
      <c r="AE25" s="9"/>
      <c r="AF25" s="8"/>
      <c r="AG25" s="8"/>
      <c r="AH25" s="8"/>
      <c r="AI25" s="8"/>
      <c r="AJ25" s="8">
        <f t="shared" si="0"/>
        <v>0</v>
      </c>
    </row>
    <row r="26" spans="1:36" hidden="1" x14ac:dyDescent="0.25">
      <c r="A26" s="29"/>
      <c r="B26" s="3" t="s">
        <v>9</v>
      </c>
      <c r="C26" s="3"/>
      <c r="D26" s="8"/>
      <c r="E26" s="8"/>
      <c r="F26" s="8"/>
      <c r="G26" s="8"/>
      <c r="H26" s="8"/>
      <c r="I26" s="9"/>
      <c r="J26" s="9"/>
      <c r="K26" s="8"/>
      <c r="L26" s="8"/>
      <c r="M26" s="8"/>
      <c r="N26" s="8"/>
      <c r="O26" s="8"/>
      <c r="P26" s="9"/>
      <c r="Q26" s="9"/>
      <c r="R26" s="8"/>
      <c r="S26" s="8"/>
      <c r="T26" s="8"/>
      <c r="U26" s="8"/>
      <c r="V26" s="8"/>
      <c r="W26" s="9"/>
      <c r="X26" s="9"/>
      <c r="Y26" s="8"/>
      <c r="Z26" s="8"/>
      <c r="AA26" s="8"/>
      <c r="AB26" s="8"/>
      <c r="AC26" s="8"/>
      <c r="AD26" s="9"/>
      <c r="AE26" s="9"/>
      <c r="AF26" s="8"/>
      <c r="AG26" s="8"/>
      <c r="AH26" s="8"/>
      <c r="AI26" s="8"/>
      <c r="AJ26" s="8">
        <f t="shared" si="0"/>
        <v>0</v>
      </c>
    </row>
    <row r="27" spans="1:36" hidden="1" x14ac:dyDescent="0.25">
      <c r="A27" s="29"/>
      <c r="B27" s="3" t="s">
        <v>10</v>
      </c>
      <c r="C27" s="3"/>
      <c r="D27" s="8"/>
      <c r="E27" s="8">
        <f t="shared" ref="E27:AH27" si="8">D27+E25-E26-E28</f>
        <v>0</v>
      </c>
      <c r="F27" s="8">
        <f t="shared" si="8"/>
        <v>0</v>
      </c>
      <c r="G27" s="8">
        <f t="shared" si="8"/>
        <v>0</v>
      </c>
      <c r="H27" s="8">
        <f t="shared" si="8"/>
        <v>0</v>
      </c>
      <c r="I27" s="9">
        <f t="shared" si="8"/>
        <v>0</v>
      </c>
      <c r="J27" s="9">
        <f t="shared" si="8"/>
        <v>0</v>
      </c>
      <c r="K27" s="8">
        <f t="shared" si="8"/>
        <v>0</v>
      </c>
      <c r="L27" s="8">
        <f t="shared" si="8"/>
        <v>0</v>
      </c>
      <c r="M27" s="8">
        <f t="shared" si="8"/>
        <v>0</v>
      </c>
      <c r="N27" s="8">
        <f t="shared" si="8"/>
        <v>0</v>
      </c>
      <c r="O27" s="8">
        <f t="shared" si="8"/>
        <v>0</v>
      </c>
      <c r="P27" s="9">
        <f t="shared" si="8"/>
        <v>0</v>
      </c>
      <c r="Q27" s="9">
        <f t="shared" si="8"/>
        <v>0</v>
      </c>
      <c r="R27" s="8">
        <f t="shared" si="8"/>
        <v>0</v>
      </c>
      <c r="S27" s="8">
        <f t="shared" si="8"/>
        <v>0</v>
      </c>
      <c r="T27" s="8">
        <f t="shared" si="8"/>
        <v>0</v>
      </c>
      <c r="U27" s="8">
        <f t="shared" si="8"/>
        <v>0</v>
      </c>
      <c r="V27" s="8">
        <f t="shared" si="8"/>
        <v>0</v>
      </c>
      <c r="W27" s="9">
        <f t="shared" si="8"/>
        <v>0</v>
      </c>
      <c r="X27" s="9">
        <f t="shared" si="8"/>
        <v>0</v>
      </c>
      <c r="Y27" s="8">
        <f t="shared" si="8"/>
        <v>0</v>
      </c>
      <c r="Z27" s="8">
        <f t="shared" si="8"/>
        <v>0</v>
      </c>
      <c r="AA27" s="8">
        <f t="shared" si="8"/>
        <v>0</v>
      </c>
      <c r="AB27" s="8">
        <f t="shared" si="8"/>
        <v>0</v>
      </c>
      <c r="AC27" s="8">
        <f t="shared" si="8"/>
        <v>0</v>
      </c>
      <c r="AD27" s="9">
        <f t="shared" si="8"/>
        <v>0</v>
      </c>
      <c r="AE27" s="9">
        <f t="shared" si="8"/>
        <v>0</v>
      </c>
      <c r="AF27" s="8">
        <f t="shared" si="8"/>
        <v>0</v>
      </c>
      <c r="AG27" s="8">
        <f t="shared" si="8"/>
        <v>0</v>
      </c>
      <c r="AH27" s="8">
        <f t="shared" si="8"/>
        <v>0</v>
      </c>
      <c r="AI27" s="8"/>
      <c r="AJ27" s="8">
        <f t="shared" si="0"/>
        <v>0</v>
      </c>
    </row>
    <row r="28" spans="1:36" hidden="1" x14ac:dyDescent="0.25">
      <c r="A28" s="30"/>
      <c r="B28" s="3" t="s">
        <v>14</v>
      </c>
      <c r="C28" s="3"/>
      <c r="D28" s="8"/>
      <c r="E28" s="8"/>
      <c r="F28" s="8"/>
      <c r="G28" s="8"/>
      <c r="H28" s="8"/>
      <c r="I28" s="9"/>
      <c r="J28" s="9"/>
      <c r="K28" s="8"/>
      <c r="L28" s="8"/>
      <c r="M28" s="8"/>
      <c r="N28" s="8"/>
      <c r="O28" s="8"/>
      <c r="P28" s="9"/>
      <c r="Q28" s="9"/>
      <c r="R28" s="8"/>
      <c r="S28" s="8"/>
      <c r="T28" s="8"/>
      <c r="U28" s="8"/>
      <c r="V28" s="8"/>
      <c r="W28" s="9"/>
      <c r="X28" s="9"/>
      <c r="Y28" s="8"/>
      <c r="Z28" s="8"/>
      <c r="AA28" s="8"/>
      <c r="AB28" s="8"/>
      <c r="AC28" s="8"/>
      <c r="AD28" s="9"/>
      <c r="AE28" s="9"/>
      <c r="AF28" s="8"/>
      <c r="AG28" s="8"/>
      <c r="AH28" s="8"/>
      <c r="AI28" s="8"/>
      <c r="AJ28" s="8">
        <f t="shared" si="0"/>
        <v>0</v>
      </c>
    </row>
    <row r="29" spans="1:36" hidden="1" x14ac:dyDescent="0.25">
      <c r="AJ29" s="8">
        <f t="shared" si="0"/>
        <v>0</v>
      </c>
    </row>
  </sheetData>
  <mergeCells count="7">
    <mergeCell ref="A21:A28"/>
    <mergeCell ref="A1:A2"/>
    <mergeCell ref="D1:D2"/>
    <mergeCell ref="AJ1:AJ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workbookViewId="0">
      <pane xSplit="3" topLeftCell="O1" activePane="topRight" state="frozen"/>
      <selection pane="topRight" activeCell="AD14" sqref="AD14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5" width="9.125" style="4" customWidth="1"/>
    <col min="6" max="7" width="9.125" style="16" customWidth="1"/>
    <col min="8" max="12" width="9.125" style="4" customWidth="1"/>
    <col min="13" max="14" width="9.125" style="16" customWidth="1"/>
    <col min="15" max="19" width="9.125" style="4" customWidth="1"/>
    <col min="20" max="21" width="9.125" style="16" customWidth="1"/>
    <col min="22" max="26" width="9.125" style="4" customWidth="1"/>
    <col min="27" max="28" width="9.125" style="16" customWidth="1"/>
    <col min="29" max="33" width="9.125" style="4" customWidth="1"/>
    <col min="34" max="34" width="9.125" style="16" customWidth="1"/>
    <col min="35" max="35" width="9.125" style="4" customWidth="1"/>
    <col min="36" max="16384" width="8.875" style="1"/>
  </cols>
  <sheetData>
    <row r="1" spans="1:35" x14ac:dyDescent="0.25">
      <c r="A1" s="31" t="s">
        <v>17</v>
      </c>
      <c r="B1" s="12" t="s">
        <v>5</v>
      </c>
      <c r="C1" s="14" t="s">
        <v>29</v>
      </c>
      <c r="D1" s="33" t="s">
        <v>4</v>
      </c>
      <c r="E1" s="2">
        <v>1</v>
      </c>
      <c r="F1" s="6">
        <v>2</v>
      </c>
      <c r="G1" s="6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6">
        <v>9</v>
      </c>
      <c r="N1" s="6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6">
        <v>16</v>
      </c>
      <c r="U1" s="6">
        <v>17</v>
      </c>
      <c r="V1" s="2">
        <v>18</v>
      </c>
      <c r="W1" s="2">
        <v>19</v>
      </c>
      <c r="X1" s="2">
        <v>20</v>
      </c>
      <c r="Y1" s="2">
        <v>21</v>
      </c>
      <c r="Z1" s="2">
        <v>22</v>
      </c>
      <c r="AA1" s="6">
        <v>23</v>
      </c>
      <c r="AB1" s="6">
        <v>24</v>
      </c>
      <c r="AC1" s="2">
        <v>25</v>
      </c>
      <c r="AD1" s="2">
        <v>26</v>
      </c>
      <c r="AE1" s="2">
        <v>27</v>
      </c>
      <c r="AF1" s="2">
        <v>28</v>
      </c>
      <c r="AG1" s="2">
        <v>29</v>
      </c>
      <c r="AH1" s="6">
        <v>30</v>
      </c>
      <c r="AI1" s="35" t="s">
        <v>18</v>
      </c>
    </row>
    <row r="2" spans="1:35" x14ac:dyDescent="0.25">
      <c r="A2" s="32"/>
      <c r="B2" s="13" t="s">
        <v>6</v>
      </c>
      <c r="C2" s="14" t="s">
        <v>38</v>
      </c>
      <c r="D2" s="34"/>
      <c r="E2" s="3" t="s">
        <v>24</v>
      </c>
      <c r="F2" s="7" t="s">
        <v>25</v>
      </c>
      <c r="G2" s="7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7" t="s">
        <v>25</v>
      </c>
      <c r="N2" s="7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7" t="s">
        <v>25</v>
      </c>
      <c r="U2" s="7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7" t="s">
        <v>25</v>
      </c>
      <c r="AB2" s="7" t="s">
        <v>19</v>
      </c>
      <c r="AC2" s="3" t="s">
        <v>20</v>
      </c>
      <c r="AD2" s="3" t="s">
        <v>21</v>
      </c>
      <c r="AE2" s="3" t="s">
        <v>22</v>
      </c>
      <c r="AF2" s="3" t="s">
        <v>23</v>
      </c>
      <c r="AG2" s="3" t="s">
        <v>24</v>
      </c>
      <c r="AH2" s="7" t="s">
        <v>25</v>
      </c>
      <c r="AI2" s="36"/>
    </row>
    <row r="3" spans="1:35" x14ac:dyDescent="0.25">
      <c r="A3" s="28" t="s">
        <v>0</v>
      </c>
      <c r="B3" s="22" t="s">
        <v>35</v>
      </c>
      <c r="C3" s="3" t="s">
        <v>36</v>
      </c>
      <c r="D3" s="8"/>
      <c r="E3" s="8">
        <v>10000</v>
      </c>
      <c r="F3" s="9"/>
      <c r="G3" s="9"/>
      <c r="H3" s="8"/>
      <c r="I3" s="8">
        <v>10000</v>
      </c>
      <c r="J3" s="8"/>
      <c r="K3" s="8"/>
      <c r="L3" s="8">
        <v>10000</v>
      </c>
      <c r="M3" s="9"/>
      <c r="N3" s="9"/>
      <c r="O3" s="8"/>
      <c r="P3" s="8">
        <v>15000</v>
      </c>
      <c r="Q3" s="8"/>
      <c r="R3" s="8"/>
      <c r="S3" s="8">
        <v>25000</v>
      </c>
      <c r="T3" s="9"/>
      <c r="U3" s="9"/>
      <c r="V3" s="8"/>
      <c r="W3" s="8">
        <v>25000</v>
      </c>
      <c r="X3" s="8"/>
      <c r="Y3" s="8"/>
      <c r="Z3" s="8">
        <v>30000</v>
      </c>
      <c r="AA3" s="9"/>
      <c r="AB3" s="9"/>
      <c r="AC3" s="8"/>
      <c r="AD3" s="8"/>
      <c r="AE3" s="8"/>
      <c r="AF3" s="8"/>
      <c r="AG3" s="8">
        <f>30000+7837</f>
        <v>37837</v>
      </c>
      <c r="AH3" s="9"/>
      <c r="AI3" s="8">
        <f t="shared" ref="AI3:AI29" si="0">SUM(E3:AH3)</f>
        <v>162837</v>
      </c>
    </row>
    <row r="4" spans="1:35" x14ac:dyDescent="0.25">
      <c r="A4" s="29"/>
      <c r="B4" s="3" t="s">
        <v>13</v>
      </c>
      <c r="C4" s="3" t="s">
        <v>26</v>
      </c>
      <c r="D4" s="8">
        <v>44140</v>
      </c>
      <c r="E4" s="8">
        <f>D4+E3-E5</f>
        <v>47458</v>
      </c>
      <c r="F4" s="9">
        <f t="shared" ref="F4:AH4" si="1">E4+F3-F5</f>
        <v>47458</v>
      </c>
      <c r="G4" s="9">
        <f t="shared" si="1"/>
        <v>47458</v>
      </c>
      <c r="H4" s="8">
        <f t="shared" si="1"/>
        <v>40891</v>
      </c>
      <c r="I4" s="8">
        <f t="shared" si="1"/>
        <v>43649</v>
      </c>
      <c r="J4" s="8">
        <f t="shared" si="1"/>
        <v>35764</v>
      </c>
      <c r="K4" s="8">
        <f t="shared" si="1"/>
        <v>27994</v>
      </c>
      <c r="L4" s="8">
        <f t="shared" si="1"/>
        <v>28793</v>
      </c>
      <c r="M4" s="9">
        <f t="shared" si="1"/>
        <v>28793</v>
      </c>
      <c r="N4" s="9">
        <f t="shared" si="1"/>
        <v>28793</v>
      </c>
      <c r="O4" s="8">
        <f t="shared" si="1"/>
        <v>21431</v>
      </c>
      <c r="P4" s="8">
        <f t="shared" si="1"/>
        <v>28450</v>
      </c>
      <c r="Q4" s="8">
        <f t="shared" si="1"/>
        <v>21239</v>
      </c>
      <c r="R4" s="8">
        <f t="shared" si="1"/>
        <v>15987</v>
      </c>
      <c r="S4" s="8">
        <f t="shared" si="1"/>
        <v>36456</v>
      </c>
      <c r="T4" s="9">
        <f t="shared" si="1"/>
        <v>36456</v>
      </c>
      <c r="U4" s="9">
        <f t="shared" si="1"/>
        <v>36456</v>
      </c>
      <c r="V4" s="8">
        <f t="shared" si="1"/>
        <v>32039</v>
      </c>
      <c r="W4" s="8">
        <f t="shared" si="1"/>
        <v>51406</v>
      </c>
      <c r="X4" s="8">
        <f t="shared" si="1"/>
        <v>44146</v>
      </c>
      <c r="Y4" s="8">
        <f t="shared" si="1"/>
        <v>36902</v>
      </c>
      <c r="Z4" s="8">
        <f t="shared" si="1"/>
        <v>59705</v>
      </c>
      <c r="AA4" s="9">
        <f t="shared" si="1"/>
        <v>59705</v>
      </c>
      <c r="AB4" s="9">
        <f t="shared" si="1"/>
        <v>59705</v>
      </c>
      <c r="AC4" s="8">
        <f t="shared" si="1"/>
        <v>53287</v>
      </c>
      <c r="AD4" s="8">
        <f t="shared" si="1"/>
        <v>46070</v>
      </c>
      <c r="AE4" s="8">
        <f t="shared" si="1"/>
        <v>38904</v>
      </c>
      <c r="AF4" s="8">
        <f t="shared" si="1"/>
        <v>31734</v>
      </c>
      <c r="AG4" s="8">
        <f t="shared" si="1"/>
        <v>62442</v>
      </c>
      <c r="AH4" s="9">
        <f t="shared" si="1"/>
        <v>62442</v>
      </c>
      <c r="AI4" s="8">
        <f t="shared" si="0"/>
        <v>1212013</v>
      </c>
    </row>
    <row r="5" spans="1:35" x14ac:dyDescent="0.25">
      <c r="A5" s="29"/>
      <c r="B5" s="3" t="s">
        <v>8</v>
      </c>
      <c r="C5" s="3" t="s">
        <v>27</v>
      </c>
      <c r="D5" s="8"/>
      <c r="E5" s="8">
        <v>6682</v>
      </c>
      <c r="F5" s="9"/>
      <c r="G5" s="9"/>
      <c r="H5" s="8">
        <v>6567</v>
      </c>
      <c r="I5" s="8">
        <v>7242</v>
      </c>
      <c r="J5" s="8">
        <v>7885</v>
      </c>
      <c r="K5" s="8">
        <v>7770</v>
      </c>
      <c r="L5" s="8">
        <v>9201</v>
      </c>
      <c r="M5" s="9"/>
      <c r="N5" s="9"/>
      <c r="O5" s="8">
        <v>7362</v>
      </c>
      <c r="P5" s="8">
        <v>7981</v>
      </c>
      <c r="Q5" s="8">
        <v>7211</v>
      </c>
      <c r="R5" s="8">
        <v>5252</v>
      </c>
      <c r="S5" s="8">
        <v>4531</v>
      </c>
      <c r="T5" s="9"/>
      <c r="U5" s="9"/>
      <c r="V5" s="8">
        <v>4417</v>
      </c>
      <c r="W5" s="8">
        <v>5633</v>
      </c>
      <c r="X5" s="8">
        <v>7260</v>
      </c>
      <c r="Y5" s="8">
        <v>7244</v>
      </c>
      <c r="Z5" s="8">
        <v>7197</v>
      </c>
      <c r="AA5" s="9"/>
      <c r="AB5" s="9"/>
      <c r="AC5" s="8">
        <v>6418</v>
      </c>
      <c r="AD5" s="8">
        <v>7217</v>
      </c>
      <c r="AE5" s="8">
        <v>7166</v>
      </c>
      <c r="AF5" s="8">
        <v>7170</v>
      </c>
      <c r="AG5" s="8">
        <v>7129</v>
      </c>
      <c r="AH5" s="9"/>
      <c r="AI5" s="8">
        <f t="shared" si="0"/>
        <v>144535</v>
      </c>
    </row>
    <row r="6" spans="1:35" x14ac:dyDescent="0.25">
      <c r="A6" s="29"/>
      <c r="B6" s="3" t="s">
        <v>9</v>
      </c>
      <c r="C6" s="3" t="s">
        <v>37</v>
      </c>
      <c r="D6" s="8"/>
      <c r="E6" s="8"/>
      <c r="F6" s="9"/>
      <c r="G6" s="9"/>
      <c r="H6" s="8"/>
      <c r="I6" s="8"/>
      <c r="J6" s="8"/>
      <c r="K6" s="8"/>
      <c r="L6" s="8"/>
      <c r="M6" s="9"/>
      <c r="N6" s="9"/>
      <c r="O6" s="8"/>
      <c r="P6" s="8"/>
      <c r="Q6" s="8"/>
      <c r="R6" s="8"/>
      <c r="S6" s="8"/>
      <c r="T6" s="9"/>
      <c r="U6" s="9"/>
      <c r="V6" s="8"/>
      <c r="W6" s="8"/>
      <c r="X6" s="8"/>
      <c r="Y6" s="8"/>
      <c r="Z6" s="8"/>
      <c r="AA6" s="9"/>
      <c r="AB6" s="9"/>
      <c r="AC6" s="8"/>
      <c r="AD6" s="8"/>
      <c r="AE6" s="8"/>
      <c r="AF6" s="8"/>
      <c r="AG6" s="8"/>
      <c r="AH6" s="9"/>
      <c r="AI6" s="8">
        <f t="shared" si="0"/>
        <v>0</v>
      </c>
    </row>
    <row r="7" spans="1:35" x14ac:dyDescent="0.25">
      <c r="A7" s="29"/>
      <c r="B7" s="3" t="s">
        <v>10</v>
      </c>
      <c r="C7" s="3" t="s">
        <v>30</v>
      </c>
      <c r="D7" s="8">
        <v>40967</v>
      </c>
      <c r="E7" s="8">
        <f t="shared" ref="E7:AH7" si="2">D7+E5-E6-E8</f>
        <v>47649</v>
      </c>
      <c r="F7" s="9">
        <f t="shared" si="2"/>
        <v>47649</v>
      </c>
      <c r="G7" s="9">
        <f t="shared" si="2"/>
        <v>47649</v>
      </c>
      <c r="H7" s="8">
        <f t="shared" si="2"/>
        <v>54216</v>
      </c>
      <c r="I7" s="8">
        <f t="shared" si="2"/>
        <v>17458</v>
      </c>
      <c r="J7" s="8">
        <f t="shared" si="2"/>
        <v>25343</v>
      </c>
      <c r="K7" s="8">
        <f t="shared" si="2"/>
        <v>33113</v>
      </c>
      <c r="L7" s="8">
        <f t="shared" si="2"/>
        <v>42314</v>
      </c>
      <c r="M7" s="9">
        <f t="shared" si="2"/>
        <v>42314</v>
      </c>
      <c r="N7" s="9">
        <f t="shared" si="2"/>
        <v>42314</v>
      </c>
      <c r="O7" s="8">
        <f t="shared" si="2"/>
        <v>49676</v>
      </c>
      <c r="P7" s="8">
        <f t="shared" si="2"/>
        <v>20657</v>
      </c>
      <c r="Q7" s="8">
        <f t="shared" si="2"/>
        <v>27868</v>
      </c>
      <c r="R7" s="8">
        <f t="shared" si="2"/>
        <v>33120</v>
      </c>
      <c r="S7" s="8">
        <f t="shared" si="2"/>
        <v>37651</v>
      </c>
      <c r="T7" s="9">
        <f t="shared" si="2"/>
        <v>37651</v>
      </c>
      <c r="U7" s="9">
        <f t="shared" si="2"/>
        <v>37651</v>
      </c>
      <c r="V7" s="8">
        <f t="shared" si="2"/>
        <v>42068</v>
      </c>
      <c r="W7" s="8">
        <f t="shared" si="2"/>
        <v>47701</v>
      </c>
      <c r="X7" s="8">
        <f t="shared" si="2"/>
        <v>54961</v>
      </c>
      <c r="Y7" s="8">
        <f t="shared" si="2"/>
        <v>62205</v>
      </c>
      <c r="Z7" s="8">
        <f t="shared" si="2"/>
        <v>69402</v>
      </c>
      <c r="AA7" s="9">
        <f t="shared" si="2"/>
        <v>69402</v>
      </c>
      <c r="AB7" s="9">
        <f t="shared" si="2"/>
        <v>69402</v>
      </c>
      <c r="AC7" s="8">
        <f t="shared" si="2"/>
        <v>75820</v>
      </c>
      <c r="AD7" s="8">
        <f t="shared" si="2"/>
        <v>39037</v>
      </c>
      <c r="AE7" s="8">
        <f t="shared" si="2"/>
        <v>46203</v>
      </c>
      <c r="AF7" s="8">
        <f t="shared" si="2"/>
        <v>53373</v>
      </c>
      <c r="AG7" s="8">
        <f t="shared" si="2"/>
        <v>60502</v>
      </c>
      <c r="AH7" s="9">
        <f t="shared" si="2"/>
        <v>60502</v>
      </c>
      <c r="AI7" s="8">
        <f t="shared" si="0"/>
        <v>1394871</v>
      </c>
    </row>
    <row r="8" spans="1:35" x14ac:dyDescent="0.25">
      <c r="A8" s="30"/>
      <c r="B8" s="3" t="s">
        <v>14</v>
      </c>
      <c r="C8" s="3" t="s">
        <v>31</v>
      </c>
      <c r="D8" s="8"/>
      <c r="E8" s="8"/>
      <c r="F8" s="9"/>
      <c r="G8" s="9"/>
      <c r="H8" s="8"/>
      <c r="I8" s="8">
        <v>44000</v>
      </c>
      <c r="J8" s="8"/>
      <c r="K8" s="8"/>
      <c r="L8" s="8"/>
      <c r="M8" s="9"/>
      <c r="N8" s="9"/>
      <c r="O8" s="8"/>
      <c r="P8" s="8">
        <f>33000+4000</f>
        <v>37000</v>
      </c>
      <c r="Q8" s="8"/>
      <c r="R8" s="8"/>
      <c r="S8" s="8"/>
      <c r="T8" s="9"/>
      <c r="U8" s="9"/>
      <c r="V8" s="8"/>
      <c r="W8" s="8"/>
      <c r="X8" s="8"/>
      <c r="Y8" s="8"/>
      <c r="Z8" s="8"/>
      <c r="AA8" s="9"/>
      <c r="AB8" s="9"/>
      <c r="AC8" s="8"/>
      <c r="AD8" s="8">
        <v>44000</v>
      </c>
      <c r="AE8" s="8"/>
      <c r="AF8" s="8"/>
      <c r="AG8" s="8"/>
      <c r="AH8" s="9"/>
      <c r="AI8" s="8">
        <f t="shared" si="0"/>
        <v>125000</v>
      </c>
    </row>
    <row r="9" spans="1:35" x14ac:dyDescent="0.25">
      <c r="A9" s="28" t="s">
        <v>3</v>
      </c>
      <c r="B9" s="22" t="s">
        <v>35</v>
      </c>
      <c r="C9" s="3" t="s">
        <v>36</v>
      </c>
      <c r="D9" s="8"/>
      <c r="E9" s="8">
        <v>23800</v>
      </c>
      <c r="F9" s="9"/>
      <c r="G9" s="9"/>
      <c r="H9" s="8"/>
      <c r="I9" s="8">
        <f>8400+16077</f>
        <v>24477</v>
      </c>
      <c r="J9" s="8"/>
      <c r="K9" s="8"/>
      <c r="L9" s="8">
        <v>22400</v>
      </c>
      <c r="M9" s="9"/>
      <c r="N9" s="9"/>
      <c r="O9" s="8"/>
      <c r="P9" s="8">
        <v>28000</v>
      </c>
      <c r="Q9" s="8"/>
      <c r="R9" s="8"/>
      <c r="S9" s="8">
        <v>28000</v>
      </c>
      <c r="T9" s="9"/>
      <c r="U9" s="9"/>
      <c r="V9" s="8"/>
      <c r="W9" s="8">
        <v>14000</v>
      </c>
      <c r="X9" s="8"/>
      <c r="Y9" s="8"/>
      <c r="Z9" s="8">
        <v>5600</v>
      </c>
      <c r="AA9" s="9"/>
      <c r="AB9" s="9"/>
      <c r="AC9" s="8"/>
      <c r="AD9" s="8"/>
      <c r="AE9" s="8"/>
      <c r="AF9" s="8"/>
      <c r="AG9" s="8">
        <v>11200</v>
      </c>
      <c r="AH9" s="9"/>
      <c r="AI9" s="8">
        <f t="shared" si="0"/>
        <v>157477</v>
      </c>
    </row>
    <row r="10" spans="1:35" x14ac:dyDescent="0.25">
      <c r="A10" s="29"/>
      <c r="B10" s="3" t="s">
        <v>13</v>
      </c>
      <c r="C10" s="3" t="s">
        <v>26</v>
      </c>
      <c r="D10" s="8">
        <v>24363</v>
      </c>
      <c r="E10" s="8">
        <f>D10+E9-E11</f>
        <v>41577</v>
      </c>
      <c r="F10" s="9">
        <f t="shared" ref="F10:AH10" si="3">E10+F9-F11</f>
        <v>41577</v>
      </c>
      <c r="G10" s="9">
        <f t="shared" si="3"/>
        <v>41577</v>
      </c>
      <c r="H10" s="8">
        <f t="shared" si="3"/>
        <v>34455</v>
      </c>
      <c r="I10" s="8">
        <f t="shared" si="3"/>
        <v>51787</v>
      </c>
      <c r="J10" s="8">
        <f t="shared" si="3"/>
        <v>44352</v>
      </c>
      <c r="K10" s="8">
        <f t="shared" si="3"/>
        <v>36869</v>
      </c>
      <c r="L10" s="8">
        <f t="shared" si="3"/>
        <v>50873</v>
      </c>
      <c r="M10" s="9">
        <f t="shared" si="3"/>
        <v>50873</v>
      </c>
      <c r="N10" s="9">
        <f t="shared" si="3"/>
        <v>50873</v>
      </c>
      <c r="O10" s="8">
        <f t="shared" si="3"/>
        <v>42700</v>
      </c>
      <c r="P10" s="8">
        <f t="shared" si="3"/>
        <v>62547</v>
      </c>
      <c r="Q10" s="8">
        <f t="shared" si="3"/>
        <v>55909</v>
      </c>
      <c r="R10" s="8">
        <f t="shared" si="3"/>
        <v>50398</v>
      </c>
      <c r="S10" s="8">
        <f t="shared" si="3"/>
        <v>72187</v>
      </c>
      <c r="T10" s="9">
        <f t="shared" si="3"/>
        <v>72187</v>
      </c>
      <c r="U10" s="9">
        <f t="shared" si="3"/>
        <v>72187</v>
      </c>
      <c r="V10" s="8">
        <f t="shared" si="3"/>
        <v>66953</v>
      </c>
      <c r="W10" s="8">
        <f t="shared" si="3"/>
        <v>78303</v>
      </c>
      <c r="X10" s="8">
        <f t="shared" si="3"/>
        <v>75003</v>
      </c>
      <c r="Y10" s="8">
        <f t="shared" si="3"/>
        <v>71728</v>
      </c>
      <c r="Z10" s="8">
        <f t="shared" si="3"/>
        <v>74032</v>
      </c>
      <c r="AA10" s="9">
        <f t="shared" si="3"/>
        <v>74032</v>
      </c>
      <c r="AB10" s="9">
        <f t="shared" si="3"/>
        <v>74032</v>
      </c>
      <c r="AC10" s="8">
        <f t="shared" si="3"/>
        <v>68978</v>
      </c>
      <c r="AD10" s="8">
        <f t="shared" si="3"/>
        <v>63387</v>
      </c>
      <c r="AE10" s="8">
        <f t="shared" si="3"/>
        <v>57839</v>
      </c>
      <c r="AF10" s="8">
        <f t="shared" si="3"/>
        <v>52314</v>
      </c>
      <c r="AG10" s="8">
        <f t="shared" si="3"/>
        <v>58532</v>
      </c>
      <c r="AH10" s="9">
        <f t="shared" si="3"/>
        <v>58532</v>
      </c>
      <c r="AI10" s="8">
        <f t="shared" si="0"/>
        <v>1746593</v>
      </c>
    </row>
    <row r="11" spans="1:35" x14ac:dyDescent="0.25">
      <c r="A11" s="29"/>
      <c r="B11" s="3" t="s">
        <v>8</v>
      </c>
      <c r="C11" s="3" t="s">
        <v>27</v>
      </c>
      <c r="D11" s="8"/>
      <c r="E11" s="8">
        <v>6586</v>
      </c>
      <c r="F11" s="9"/>
      <c r="G11" s="9"/>
      <c r="H11" s="8">
        <v>7122</v>
      </c>
      <c r="I11" s="8">
        <v>7145</v>
      </c>
      <c r="J11" s="8">
        <v>7435</v>
      </c>
      <c r="K11" s="8">
        <v>7483</v>
      </c>
      <c r="L11" s="8">
        <v>8396</v>
      </c>
      <c r="M11" s="9"/>
      <c r="N11" s="9"/>
      <c r="O11" s="8">
        <v>8173</v>
      </c>
      <c r="P11" s="8">
        <v>8153</v>
      </c>
      <c r="Q11" s="8">
        <v>6638</v>
      </c>
      <c r="R11" s="8">
        <v>5511</v>
      </c>
      <c r="S11" s="8">
        <v>6211</v>
      </c>
      <c r="T11" s="9"/>
      <c r="U11" s="9"/>
      <c r="V11" s="8">
        <v>5234</v>
      </c>
      <c r="W11" s="8">
        <v>2650</v>
      </c>
      <c r="X11" s="8">
        <v>3300</v>
      </c>
      <c r="Y11" s="8">
        <v>3275</v>
      </c>
      <c r="Z11" s="8">
        <v>3296</v>
      </c>
      <c r="AA11" s="9"/>
      <c r="AB11" s="9"/>
      <c r="AC11" s="8">
        <v>5054</v>
      </c>
      <c r="AD11" s="8">
        <v>5591</v>
      </c>
      <c r="AE11" s="8">
        <v>5548</v>
      </c>
      <c r="AF11" s="8">
        <v>5525</v>
      </c>
      <c r="AG11" s="8">
        <v>4982</v>
      </c>
      <c r="AH11" s="9"/>
      <c r="AI11" s="8">
        <f t="shared" si="0"/>
        <v>123308</v>
      </c>
    </row>
    <row r="12" spans="1:35" x14ac:dyDescent="0.25">
      <c r="A12" s="29"/>
      <c r="B12" s="3" t="s">
        <v>9</v>
      </c>
      <c r="C12" s="3" t="s">
        <v>37</v>
      </c>
      <c r="D12" s="8"/>
      <c r="E12" s="8"/>
      <c r="F12" s="9"/>
      <c r="G12" s="9"/>
      <c r="H12" s="8"/>
      <c r="I12" s="8"/>
      <c r="J12" s="8"/>
      <c r="K12" s="8"/>
      <c r="L12" s="8"/>
      <c r="M12" s="9"/>
      <c r="N12" s="9"/>
      <c r="O12" s="8"/>
      <c r="P12" s="8"/>
      <c r="Q12" s="8"/>
      <c r="R12" s="8"/>
      <c r="S12" s="8"/>
      <c r="T12" s="9"/>
      <c r="U12" s="9"/>
      <c r="V12" s="8"/>
      <c r="W12" s="8"/>
      <c r="X12" s="8"/>
      <c r="Y12" s="8"/>
      <c r="Z12" s="8"/>
      <c r="AA12" s="9"/>
      <c r="AB12" s="9"/>
      <c r="AC12" s="8"/>
      <c r="AD12" s="8"/>
      <c r="AE12" s="8"/>
      <c r="AF12" s="8"/>
      <c r="AG12" s="8"/>
      <c r="AH12" s="9"/>
      <c r="AI12" s="8">
        <f t="shared" si="0"/>
        <v>0</v>
      </c>
    </row>
    <row r="13" spans="1:35" x14ac:dyDescent="0.25">
      <c r="A13" s="29"/>
      <c r="B13" s="3" t="s">
        <v>10</v>
      </c>
      <c r="C13" s="3" t="s">
        <v>30</v>
      </c>
      <c r="D13" s="8">
        <v>38023</v>
      </c>
      <c r="E13" s="8">
        <f t="shared" ref="E13:AH13" si="4">D13+E11-E12-E14</f>
        <v>44609</v>
      </c>
      <c r="F13" s="9">
        <f t="shared" si="4"/>
        <v>44609</v>
      </c>
      <c r="G13" s="9">
        <f t="shared" si="4"/>
        <v>44609</v>
      </c>
      <c r="H13" s="8">
        <f t="shared" si="4"/>
        <v>51731</v>
      </c>
      <c r="I13" s="8">
        <f t="shared" si="4"/>
        <v>20376</v>
      </c>
      <c r="J13" s="8">
        <f t="shared" si="4"/>
        <v>27811</v>
      </c>
      <c r="K13" s="8">
        <f t="shared" si="4"/>
        <v>35294</v>
      </c>
      <c r="L13" s="8">
        <f t="shared" si="4"/>
        <v>43690</v>
      </c>
      <c r="M13" s="9">
        <f t="shared" si="4"/>
        <v>43690</v>
      </c>
      <c r="N13" s="9">
        <f t="shared" si="4"/>
        <v>43690</v>
      </c>
      <c r="O13" s="8">
        <f t="shared" si="4"/>
        <v>51863</v>
      </c>
      <c r="P13" s="8">
        <f t="shared" si="4"/>
        <v>18016</v>
      </c>
      <c r="Q13" s="8">
        <f t="shared" si="4"/>
        <v>24654</v>
      </c>
      <c r="R13" s="8">
        <f t="shared" si="4"/>
        <v>30165</v>
      </c>
      <c r="S13" s="8">
        <f t="shared" si="4"/>
        <v>36376</v>
      </c>
      <c r="T13" s="9">
        <f t="shared" si="4"/>
        <v>36376</v>
      </c>
      <c r="U13" s="9">
        <f t="shared" si="4"/>
        <v>36376</v>
      </c>
      <c r="V13" s="8">
        <f t="shared" si="4"/>
        <v>41610</v>
      </c>
      <c r="W13" s="8">
        <f t="shared" si="4"/>
        <v>44260</v>
      </c>
      <c r="X13" s="8">
        <f t="shared" si="4"/>
        <v>47560</v>
      </c>
      <c r="Y13" s="8">
        <f t="shared" si="4"/>
        <v>50835</v>
      </c>
      <c r="Z13" s="8">
        <f t="shared" si="4"/>
        <v>54131</v>
      </c>
      <c r="AA13" s="9">
        <f t="shared" si="4"/>
        <v>54131</v>
      </c>
      <c r="AB13" s="9">
        <f t="shared" si="4"/>
        <v>54131</v>
      </c>
      <c r="AC13" s="8">
        <f t="shared" si="4"/>
        <v>59185</v>
      </c>
      <c r="AD13" s="8">
        <f t="shared" si="4"/>
        <v>15776</v>
      </c>
      <c r="AE13" s="8">
        <f t="shared" si="4"/>
        <v>21324</v>
      </c>
      <c r="AF13" s="8">
        <f t="shared" si="4"/>
        <v>26849</v>
      </c>
      <c r="AG13" s="8">
        <f t="shared" si="4"/>
        <v>31831</v>
      </c>
      <c r="AH13" s="9">
        <f t="shared" si="4"/>
        <v>31831</v>
      </c>
      <c r="AI13" s="8">
        <f t="shared" si="0"/>
        <v>1167389</v>
      </c>
    </row>
    <row r="14" spans="1:35" x14ac:dyDescent="0.25">
      <c r="A14" s="30"/>
      <c r="B14" s="3" t="s">
        <v>14</v>
      </c>
      <c r="C14" s="3" t="s">
        <v>31</v>
      </c>
      <c r="D14" s="8"/>
      <c r="E14" s="8"/>
      <c r="F14" s="9"/>
      <c r="G14" s="9"/>
      <c r="H14" s="8"/>
      <c r="I14" s="8">
        <f>35000+3500</f>
        <v>38500</v>
      </c>
      <c r="J14" s="8"/>
      <c r="K14" s="8"/>
      <c r="L14" s="8"/>
      <c r="M14" s="9"/>
      <c r="N14" s="9"/>
      <c r="O14" s="8"/>
      <c r="P14" s="8">
        <v>42000</v>
      </c>
      <c r="Q14" s="8"/>
      <c r="R14" s="8"/>
      <c r="S14" s="8"/>
      <c r="T14" s="9"/>
      <c r="U14" s="9"/>
      <c r="V14" s="8"/>
      <c r="W14" s="8"/>
      <c r="X14" s="8"/>
      <c r="Y14" s="8"/>
      <c r="Z14" s="8"/>
      <c r="AA14" s="9"/>
      <c r="AB14" s="9"/>
      <c r="AC14" s="8"/>
      <c r="AD14" s="8">
        <f>45500+3500</f>
        <v>49000</v>
      </c>
      <c r="AE14" s="8"/>
      <c r="AF14" s="8"/>
      <c r="AG14" s="8"/>
      <c r="AH14" s="9"/>
      <c r="AI14" s="8">
        <f t="shared" si="0"/>
        <v>129500</v>
      </c>
    </row>
    <row r="15" spans="1:35" x14ac:dyDescent="0.25">
      <c r="A15" s="28" t="s">
        <v>2</v>
      </c>
      <c r="B15" s="22" t="s">
        <v>35</v>
      </c>
      <c r="C15" s="3" t="s">
        <v>36</v>
      </c>
      <c r="D15" s="8"/>
      <c r="E15" s="8"/>
      <c r="F15" s="9"/>
      <c r="G15" s="9"/>
      <c r="H15" s="8"/>
      <c r="I15" s="8">
        <v>12500</v>
      </c>
      <c r="J15" s="8"/>
      <c r="K15" s="8"/>
      <c r="L15" s="8">
        <v>15000</v>
      </c>
      <c r="M15" s="9"/>
      <c r="N15" s="9"/>
      <c r="O15" s="8"/>
      <c r="P15" s="8">
        <v>4578</v>
      </c>
      <c r="Q15" s="8"/>
      <c r="R15" s="8"/>
      <c r="S15" s="8"/>
      <c r="T15" s="9"/>
      <c r="U15" s="9"/>
      <c r="V15" s="8"/>
      <c r="W15" s="8">
        <v>15000</v>
      </c>
      <c r="X15" s="8"/>
      <c r="Y15" s="8"/>
      <c r="Z15" s="8">
        <v>20704</v>
      </c>
      <c r="AA15" s="9"/>
      <c r="AB15" s="9"/>
      <c r="AC15" s="8"/>
      <c r="AD15" s="8"/>
      <c r="AE15" s="8"/>
      <c r="AF15" s="8"/>
      <c r="AG15" s="8"/>
      <c r="AH15" s="9"/>
      <c r="AI15" s="8">
        <f t="shared" si="0"/>
        <v>67782</v>
      </c>
    </row>
    <row r="16" spans="1:35" x14ac:dyDescent="0.25">
      <c r="A16" s="29"/>
      <c r="B16" s="3" t="s">
        <v>13</v>
      </c>
      <c r="C16" s="3" t="s">
        <v>26</v>
      </c>
      <c r="D16" s="8">
        <v>5755</v>
      </c>
      <c r="E16" s="8">
        <f>D16+E15-E17</f>
        <v>3215</v>
      </c>
      <c r="F16" s="9">
        <f t="shared" ref="F16:AH16" si="5">E16+F15-F17</f>
        <v>3215</v>
      </c>
      <c r="G16" s="9">
        <f t="shared" si="5"/>
        <v>3215</v>
      </c>
      <c r="H16" s="8">
        <f t="shared" si="5"/>
        <v>675</v>
      </c>
      <c r="I16" s="8">
        <f t="shared" si="5"/>
        <v>10691</v>
      </c>
      <c r="J16" s="8">
        <f t="shared" si="5"/>
        <v>7594</v>
      </c>
      <c r="K16" s="8">
        <f t="shared" si="5"/>
        <v>4495</v>
      </c>
      <c r="L16" s="8">
        <f>K16+L15-L17</f>
        <v>15746</v>
      </c>
      <c r="M16" s="9">
        <f t="shared" si="5"/>
        <v>15746</v>
      </c>
      <c r="N16" s="9">
        <f t="shared" si="5"/>
        <v>15746</v>
      </c>
      <c r="O16" s="8">
        <f t="shared" si="5"/>
        <v>11830</v>
      </c>
      <c r="P16" s="8">
        <f t="shared" si="5"/>
        <v>12413</v>
      </c>
      <c r="Q16" s="8">
        <f t="shared" si="5"/>
        <v>9351</v>
      </c>
      <c r="R16" s="8">
        <f t="shared" si="5"/>
        <v>6289</v>
      </c>
      <c r="S16" s="8">
        <f t="shared" si="5"/>
        <v>3507</v>
      </c>
      <c r="T16" s="9">
        <f t="shared" si="5"/>
        <v>3507</v>
      </c>
      <c r="U16" s="9">
        <f t="shared" si="5"/>
        <v>3507</v>
      </c>
      <c r="V16" s="8">
        <f t="shared" si="5"/>
        <v>1958</v>
      </c>
      <c r="W16" s="8">
        <f t="shared" si="5"/>
        <v>14547</v>
      </c>
      <c r="X16" s="8">
        <f t="shared" si="5"/>
        <v>13765</v>
      </c>
      <c r="Y16" s="8">
        <f t="shared" si="5"/>
        <v>12983</v>
      </c>
      <c r="Z16" s="8">
        <f t="shared" si="5"/>
        <v>32925</v>
      </c>
      <c r="AA16" s="9">
        <f t="shared" si="5"/>
        <v>32925</v>
      </c>
      <c r="AB16" s="9">
        <f t="shared" si="5"/>
        <v>32925</v>
      </c>
      <c r="AC16" s="8">
        <f t="shared" si="5"/>
        <v>30571</v>
      </c>
      <c r="AD16" s="8">
        <f t="shared" si="5"/>
        <v>29029</v>
      </c>
      <c r="AE16" s="8">
        <f t="shared" si="5"/>
        <v>27508</v>
      </c>
      <c r="AF16" s="8">
        <f t="shared" si="5"/>
        <v>25985</v>
      </c>
      <c r="AG16" s="8">
        <f t="shared" si="5"/>
        <v>24515</v>
      </c>
      <c r="AH16" s="9">
        <f t="shared" si="5"/>
        <v>24515</v>
      </c>
      <c r="AI16" s="8">
        <f t="shared" si="0"/>
        <v>434893</v>
      </c>
    </row>
    <row r="17" spans="1:35" x14ac:dyDescent="0.25">
      <c r="A17" s="29"/>
      <c r="B17" s="3" t="s">
        <v>8</v>
      </c>
      <c r="C17" s="3" t="s">
        <v>27</v>
      </c>
      <c r="D17" s="8"/>
      <c r="E17" s="8">
        <v>2540</v>
      </c>
      <c r="F17" s="9"/>
      <c r="G17" s="9"/>
      <c r="H17" s="8">
        <v>2540</v>
      </c>
      <c r="I17" s="8">
        <v>2484</v>
      </c>
      <c r="J17" s="8">
        <v>3097</v>
      </c>
      <c r="K17" s="8">
        <v>3099</v>
      </c>
      <c r="L17" s="8">
        <v>3749</v>
      </c>
      <c r="M17" s="9"/>
      <c r="N17" s="9"/>
      <c r="O17" s="8">
        <v>3916</v>
      </c>
      <c r="P17" s="8">
        <v>3995</v>
      </c>
      <c r="Q17" s="8">
        <v>3062</v>
      </c>
      <c r="R17" s="8">
        <v>3062</v>
      </c>
      <c r="S17" s="8">
        <v>2782</v>
      </c>
      <c r="T17" s="9"/>
      <c r="U17" s="9"/>
      <c r="V17" s="8">
        <v>1549</v>
      </c>
      <c r="W17" s="8">
        <v>2411</v>
      </c>
      <c r="X17" s="8">
        <v>782</v>
      </c>
      <c r="Y17" s="8">
        <v>782</v>
      </c>
      <c r="Z17" s="8">
        <v>762</v>
      </c>
      <c r="AA17" s="9"/>
      <c r="AB17" s="9"/>
      <c r="AC17" s="8">
        <v>2354</v>
      </c>
      <c r="AD17" s="8">
        <v>1542</v>
      </c>
      <c r="AE17" s="8">
        <v>1521</v>
      </c>
      <c r="AF17" s="8">
        <v>1523</v>
      </c>
      <c r="AG17" s="8">
        <v>1470</v>
      </c>
      <c r="AH17" s="9"/>
      <c r="AI17" s="8">
        <f t="shared" si="0"/>
        <v>49022</v>
      </c>
    </row>
    <row r="18" spans="1:35" x14ac:dyDescent="0.25">
      <c r="A18" s="29"/>
      <c r="B18" s="3" t="s">
        <v>9</v>
      </c>
      <c r="C18" s="3" t="s">
        <v>37</v>
      </c>
      <c r="D18" s="8"/>
      <c r="E18" s="8"/>
      <c r="F18" s="9"/>
      <c r="G18" s="9"/>
      <c r="H18" s="8"/>
      <c r="I18" s="8"/>
      <c r="J18" s="8"/>
      <c r="K18" s="8"/>
      <c r="L18" s="8"/>
      <c r="M18" s="9"/>
      <c r="N18" s="9"/>
      <c r="O18" s="8"/>
      <c r="P18" s="8"/>
      <c r="Q18" s="8"/>
      <c r="R18" s="8"/>
      <c r="S18" s="8"/>
      <c r="T18" s="9"/>
      <c r="U18" s="9"/>
      <c r="V18" s="8"/>
      <c r="W18" s="8"/>
      <c r="X18" s="8"/>
      <c r="Y18" s="8"/>
      <c r="Z18" s="8"/>
      <c r="AA18" s="9"/>
      <c r="AB18" s="9"/>
      <c r="AC18" s="8"/>
      <c r="AD18" s="8"/>
      <c r="AE18" s="8"/>
      <c r="AF18" s="8"/>
      <c r="AG18" s="8"/>
      <c r="AH18" s="9"/>
      <c r="AI18" s="8">
        <f t="shared" si="0"/>
        <v>0</v>
      </c>
    </row>
    <row r="19" spans="1:35" x14ac:dyDescent="0.25">
      <c r="A19" s="29"/>
      <c r="B19" s="3" t="s">
        <v>10</v>
      </c>
      <c r="C19" s="3" t="s">
        <v>30</v>
      </c>
      <c r="D19" s="8">
        <v>17098</v>
      </c>
      <c r="E19" s="8">
        <f t="shared" ref="E19:AH19" si="6">D19+E17-E18-E20</f>
        <v>19638</v>
      </c>
      <c r="F19" s="9">
        <f t="shared" si="6"/>
        <v>19638</v>
      </c>
      <c r="G19" s="9">
        <f t="shared" si="6"/>
        <v>19638</v>
      </c>
      <c r="H19" s="8">
        <f t="shared" si="6"/>
        <v>22178</v>
      </c>
      <c r="I19" s="8">
        <f t="shared" si="6"/>
        <v>7162</v>
      </c>
      <c r="J19" s="8">
        <f t="shared" si="6"/>
        <v>10259</v>
      </c>
      <c r="K19" s="8">
        <f t="shared" si="6"/>
        <v>13358</v>
      </c>
      <c r="L19" s="8">
        <f t="shared" si="6"/>
        <v>17107</v>
      </c>
      <c r="M19" s="9">
        <f t="shared" si="6"/>
        <v>17107</v>
      </c>
      <c r="N19" s="9">
        <f t="shared" si="6"/>
        <v>17107</v>
      </c>
      <c r="O19" s="8">
        <f t="shared" si="6"/>
        <v>21023</v>
      </c>
      <c r="P19" s="8">
        <f t="shared" si="6"/>
        <v>7518</v>
      </c>
      <c r="Q19" s="8">
        <f t="shared" si="6"/>
        <v>10580</v>
      </c>
      <c r="R19" s="8">
        <f t="shared" si="6"/>
        <v>13642</v>
      </c>
      <c r="S19" s="8">
        <f t="shared" si="6"/>
        <v>16424</v>
      </c>
      <c r="T19" s="9">
        <f t="shared" si="6"/>
        <v>16424</v>
      </c>
      <c r="U19" s="9">
        <f t="shared" si="6"/>
        <v>16424</v>
      </c>
      <c r="V19" s="8">
        <f t="shared" si="6"/>
        <v>17973</v>
      </c>
      <c r="W19" s="8">
        <f t="shared" si="6"/>
        <v>6384</v>
      </c>
      <c r="X19" s="8">
        <f t="shared" si="6"/>
        <v>7166</v>
      </c>
      <c r="Y19" s="8">
        <f t="shared" si="6"/>
        <v>7948</v>
      </c>
      <c r="Z19" s="8">
        <f t="shared" si="6"/>
        <v>8710</v>
      </c>
      <c r="AA19" s="9">
        <f t="shared" si="6"/>
        <v>8710</v>
      </c>
      <c r="AB19" s="9">
        <f t="shared" si="6"/>
        <v>8710</v>
      </c>
      <c r="AC19" s="8">
        <f t="shared" si="6"/>
        <v>11064</v>
      </c>
      <c r="AD19" s="8">
        <f t="shared" si="6"/>
        <v>6606</v>
      </c>
      <c r="AE19" s="8">
        <f t="shared" si="6"/>
        <v>8127</v>
      </c>
      <c r="AF19" s="8">
        <f t="shared" si="6"/>
        <v>9650</v>
      </c>
      <c r="AG19" s="8">
        <f t="shared" si="6"/>
        <v>11120</v>
      </c>
      <c r="AH19" s="9">
        <f t="shared" si="6"/>
        <v>11120</v>
      </c>
      <c r="AI19" s="8">
        <f t="shared" si="0"/>
        <v>388515</v>
      </c>
    </row>
    <row r="20" spans="1:35" x14ac:dyDescent="0.25">
      <c r="A20" s="30"/>
      <c r="B20" s="3" t="s">
        <v>14</v>
      </c>
      <c r="C20" s="3" t="s">
        <v>31</v>
      </c>
      <c r="D20" s="8"/>
      <c r="E20" s="8"/>
      <c r="F20" s="9"/>
      <c r="G20" s="9"/>
      <c r="H20" s="8"/>
      <c r="I20" s="8">
        <v>17500</v>
      </c>
      <c r="J20" s="8"/>
      <c r="K20" s="8"/>
      <c r="L20" s="8"/>
      <c r="M20" s="9"/>
      <c r="N20" s="9"/>
      <c r="O20" s="8"/>
      <c r="P20" s="8">
        <v>17500</v>
      </c>
      <c r="Q20" s="8"/>
      <c r="R20" s="8"/>
      <c r="S20" s="8"/>
      <c r="T20" s="9"/>
      <c r="U20" s="9"/>
      <c r="V20" s="8"/>
      <c r="W20" s="8">
        <v>14000</v>
      </c>
      <c r="X20" s="8"/>
      <c r="Y20" s="8"/>
      <c r="Z20" s="8"/>
      <c r="AA20" s="9"/>
      <c r="AB20" s="9"/>
      <c r="AC20" s="8"/>
      <c r="AD20" s="8">
        <v>6000</v>
      </c>
      <c r="AE20" s="8"/>
      <c r="AF20" s="8"/>
      <c r="AG20" s="8"/>
      <c r="AH20" s="9"/>
      <c r="AI20" s="8">
        <f t="shared" si="0"/>
        <v>55000</v>
      </c>
    </row>
    <row r="21" spans="1:35" hidden="1" x14ac:dyDescent="0.25">
      <c r="A21" s="28" t="s">
        <v>1</v>
      </c>
      <c r="B21" s="3" t="s">
        <v>7</v>
      </c>
      <c r="C21" s="3"/>
      <c r="D21" s="8"/>
      <c r="E21" s="8"/>
      <c r="F21" s="9"/>
      <c r="G21" s="9"/>
      <c r="H21" s="8"/>
      <c r="I21" s="8"/>
      <c r="J21" s="8"/>
      <c r="K21" s="8"/>
      <c r="L21" s="8"/>
      <c r="M21" s="9"/>
      <c r="N21" s="9"/>
      <c r="O21" s="8"/>
      <c r="P21" s="8"/>
      <c r="Q21" s="8"/>
      <c r="R21" s="8"/>
      <c r="S21" s="8"/>
      <c r="T21" s="9"/>
      <c r="U21" s="9"/>
      <c r="V21" s="8"/>
      <c r="W21" s="8"/>
      <c r="X21" s="8"/>
      <c r="Y21" s="8"/>
      <c r="Z21" s="8"/>
      <c r="AA21" s="9"/>
      <c r="AB21" s="9"/>
      <c r="AC21" s="8"/>
      <c r="AD21" s="8"/>
      <c r="AE21" s="8"/>
      <c r="AF21" s="8"/>
      <c r="AG21" s="8"/>
      <c r="AH21" s="9"/>
      <c r="AI21" s="8">
        <f t="shared" si="0"/>
        <v>0</v>
      </c>
    </row>
    <row r="22" spans="1:35" hidden="1" x14ac:dyDescent="0.25">
      <c r="A22" s="29"/>
      <c r="B22" s="3" t="s">
        <v>11</v>
      </c>
      <c r="C22" s="3"/>
      <c r="D22" s="8"/>
      <c r="E22" s="8"/>
      <c r="F22" s="9"/>
      <c r="G22" s="9"/>
      <c r="H22" s="8"/>
      <c r="I22" s="8"/>
      <c r="J22" s="8"/>
      <c r="K22" s="8"/>
      <c r="L22" s="8"/>
      <c r="M22" s="9"/>
      <c r="N22" s="9"/>
      <c r="O22" s="8"/>
      <c r="P22" s="8"/>
      <c r="Q22" s="8"/>
      <c r="R22" s="8"/>
      <c r="S22" s="8"/>
      <c r="T22" s="9"/>
      <c r="U22" s="9"/>
      <c r="V22" s="8"/>
      <c r="W22" s="8"/>
      <c r="X22" s="8"/>
      <c r="Y22" s="8"/>
      <c r="Z22" s="8"/>
      <c r="AA22" s="9"/>
      <c r="AB22" s="9"/>
      <c r="AC22" s="8"/>
      <c r="AD22" s="8"/>
      <c r="AE22" s="8"/>
      <c r="AF22" s="8"/>
      <c r="AG22" s="8"/>
      <c r="AH22" s="9"/>
      <c r="AI22" s="8">
        <f t="shared" si="0"/>
        <v>0</v>
      </c>
    </row>
    <row r="23" spans="1:35" hidden="1" x14ac:dyDescent="0.25">
      <c r="A23" s="29"/>
      <c r="B23" s="3" t="s">
        <v>15</v>
      </c>
      <c r="C23" s="3"/>
      <c r="D23" s="8"/>
      <c r="E23" s="8"/>
      <c r="F23" s="9"/>
      <c r="G23" s="9"/>
      <c r="H23" s="8"/>
      <c r="I23" s="8"/>
      <c r="J23" s="8"/>
      <c r="K23" s="8"/>
      <c r="L23" s="8"/>
      <c r="M23" s="9"/>
      <c r="N23" s="9"/>
      <c r="O23" s="8"/>
      <c r="P23" s="8"/>
      <c r="Q23" s="8"/>
      <c r="R23" s="8"/>
      <c r="S23" s="8"/>
      <c r="T23" s="9"/>
      <c r="U23" s="9"/>
      <c r="V23" s="8"/>
      <c r="W23" s="8"/>
      <c r="X23" s="8"/>
      <c r="Y23" s="8"/>
      <c r="Z23" s="8"/>
      <c r="AA23" s="9"/>
      <c r="AB23" s="9"/>
      <c r="AC23" s="8"/>
      <c r="AD23" s="8"/>
      <c r="AE23" s="8"/>
      <c r="AF23" s="8"/>
      <c r="AG23" s="8"/>
      <c r="AH23" s="9"/>
      <c r="AI23" s="8">
        <f t="shared" si="0"/>
        <v>0</v>
      </c>
    </row>
    <row r="24" spans="1:35" hidden="1" x14ac:dyDescent="0.25">
      <c r="A24" s="29"/>
      <c r="B24" s="3" t="s">
        <v>16</v>
      </c>
      <c r="C24" s="3"/>
      <c r="D24" s="8"/>
      <c r="E24" s="8">
        <f t="shared" ref="E24:AH24" si="7">D24+E23-E25</f>
        <v>0</v>
      </c>
      <c r="F24" s="9">
        <f t="shared" si="7"/>
        <v>0</v>
      </c>
      <c r="G24" s="9">
        <f t="shared" si="7"/>
        <v>0</v>
      </c>
      <c r="H24" s="8">
        <f t="shared" si="7"/>
        <v>0</v>
      </c>
      <c r="I24" s="8">
        <f t="shared" si="7"/>
        <v>0</v>
      </c>
      <c r="J24" s="8">
        <f t="shared" si="7"/>
        <v>0</v>
      </c>
      <c r="K24" s="8">
        <f t="shared" si="7"/>
        <v>0</v>
      </c>
      <c r="L24" s="8">
        <f t="shared" si="7"/>
        <v>0</v>
      </c>
      <c r="M24" s="9">
        <f t="shared" si="7"/>
        <v>0</v>
      </c>
      <c r="N24" s="9">
        <f t="shared" si="7"/>
        <v>0</v>
      </c>
      <c r="O24" s="8">
        <f t="shared" si="7"/>
        <v>0</v>
      </c>
      <c r="P24" s="8">
        <f t="shared" si="7"/>
        <v>0</v>
      </c>
      <c r="Q24" s="8">
        <f t="shared" si="7"/>
        <v>0</v>
      </c>
      <c r="R24" s="8">
        <f t="shared" si="7"/>
        <v>0</v>
      </c>
      <c r="S24" s="8">
        <f t="shared" si="7"/>
        <v>0</v>
      </c>
      <c r="T24" s="9">
        <f t="shared" si="7"/>
        <v>0</v>
      </c>
      <c r="U24" s="9">
        <f t="shared" si="7"/>
        <v>0</v>
      </c>
      <c r="V24" s="8">
        <f t="shared" si="7"/>
        <v>0</v>
      </c>
      <c r="W24" s="8">
        <f t="shared" si="7"/>
        <v>0</v>
      </c>
      <c r="X24" s="8">
        <f t="shared" si="7"/>
        <v>0</v>
      </c>
      <c r="Y24" s="8">
        <f t="shared" si="7"/>
        <v>0</v>
      </c>
      <c r="Z24" s="8">
        <f t="shared" si="7"/>
        <v>0</v>
      </c>
      <c r="AA24" s="9">
        <f t="shared" si="7"/>
        <v>0</v>
      </c>
      <c r="AB24" s="9">
        <f t="shared" si="7"/>
        <v>0</v>
      </c>
      <c r="AC24" s="8">
        <f t="shared" si="7"/>
        <v>0</v>
      </c>
      <c r="AD24" s="8">
        <f t="shared" si="7"/>
        <v>0</v>
      </c>
      <c r="AE24" s="8">
        <f t="shared" si="7"/>
        <v>0</v>
      </c>
      <c r="AF24" s="8">
        <f t="shared" si="7"/>
        <v>0</v>
      </c>
      <c r="AG24" s="8">
        <f t="shared" si="7"/>
        <v>0</v>
      </c>
      <c r="AH24" s="9">
        <f t="shared" si="7"/>
        <v>0</v>
      </c>
      <c r="AI24" s="8">
        <f t="shared" si="0"/>
        <v>0</v>
      </c>
    </row>
    <row r="25" spans="1:35" hidden="1" x14ac:dyDescent="0.25">
      <c r="A25" s="29"/>
      <c r="B25" s="3" t="s">
        <v>8</v>
      </c>
      <c r="C25" s="3"/>
      <c r="D25" s="8"/>
      <c r="E25" s="8"/>
      <c r="F25" s="9"/>
      <c r="G25" s="9"/>
      <c r="H25" s="8"/>
      <c r="I25" s="8"/>
      <c r="J25" s="8"/>
      <c r="K25" s="8"/>
      <c r="L25" s="8"/>
      <c r="M25" s="9"/>
      <c r="N25" s="9"/>
      <c r="O25" s="8"/>
      <c r="P25" s="8"/>
      <c r="Q25" s="8"/>
      <c r="R25" s="8"/>
      <c r="S25" s="8"/>
      <c r="T25" s="9"/>
      <c r="U25" s="9"/>
      <c r="V25" s="8"/>
      <c r="W25" s="8"/>
      <c r="X25" s="8"/>
      <c r="Y25" s="8"/>
      <c r="Z25" s="8"/>
      <c r="AA25" s="9"/>
      <c r="AB25" s="9"/>
      <c r="AC25" s="8"/>
      <c r="AD25" s="8"/>
      <c r="AE25" s="8"/>
      <c r="AF25" s="8"/>
      <c r="AG25" s="8"/>
      <c r="AH25" s="9"/>
      <c r="AI25" s="8">
        <f t="shared" si="0"/>
        <v>0</v>
      </c>
    </row>
    <row r="26" spans="1:35" hidden="1" x14ac:dyDescent="0.25">
      <c r="A26" s="29"/>
      <c r="B26" s="3" t="s">
        <v>9</v>
      </c>
      <c r="C26" s="3"/>
      <c r="D26" s="8"/>
      <c r="E26" s="8"/>
      <c r="F26" s="9"/>
      <c r="G26" s="9"/>
      <c r="H26" s="8"/>
      <c r="I26" s="8"/>
      <c r="J26" s="8"/>
      <c r="K26" s="8"/>
      <c r="L26" s="8"/>
      <c r="M26" s="9"/>
      <c r="N26" s="9"/>
      <c r="O26" s="8"/>
      <c r="P26" s="8"/>
      <c r="Q26" s="8"/>
      <c r="R26" s="8"/>
      <c r="S26" s="8"/>
      <c r="T26" s="9"/>
      <c r="U26" s="9"/>
      <c r="V26" s="8"/>
      <c r="W26" s="8"/>
      <c r="X26" s="8"/>
      <c r="Y26" s="8"/>
      <c r="Z26" s="8"/>
      <c r="AA26" s="9"/>
      <c r="AB26" s="9"/>
      <c r="AC26" s="8"/>
      <c r="AD26" s="8"/>
      <c r="AE26" s="8"/>
      <c r="AF26" s="8"/>
      <c r="AG26" s="8"/>
      <c r="AH26" s="9"/>
      <c r="AI26" s="8">
        <f t="shared" si="0"/>
        <v>0</v>
      </c>
    </row>
    <row r="27" spans="1:35" hidden="1" x14ac:dyDescent="0.25">
      <c r="A27" s="29"/>
      <c r="B27" s="3" t="s">
        <v>10</v>
      </c>
      <c r="C27" s="3"/>
      <c r="D27" s="8"/>
      <c r="E27" s="8">
        <f t="shared" ref="E27:AH27" si="8">D27+E25-E26-E28</f>
        <v>0</v>
      </c>
      <c r="F27" s="9">
        <f t="shared" si="8"/>
        <v>0</v>
      </c>
      <c r="G27" s="9">
        <f t="shared" si="8"/>
        <v>0</v>
      </c>
      <c r="H27" s="8">
        <f t="shared" si="8"/>
        <v>0</v>
      </c>
      <c r="I27" s="8">
        <f t="shared" si="8"/>
        <v>0</v>
      </c>
      <c r="J27" s="8">
        <f t="shared" si="8"/>
        <v>0</v>
      </c>
      <c r="K27" s="8">
        <f t="shared" si="8"/>
        <v>0</v>
      </c>
      <c r="L27" s="8">
        <f t="shared" si="8"/>
        <v>0</v>
      </c>
      <c r="M27" s="9">
        <f t="shared" si="8"/>
        <v>0</v>
      </c>
      <c r="N27" s="9">
        <f t="shared" si="8"/>
        <v>0</v>
      </c>
      <c r="O27" s="8">
        <f t="shared" si="8"/>
        <v>0</v>
      </c>
      <c r="P27" s="8">
        <f t="shared" si="8"/>
        <v>0</v>
      </c>
      <c r="Q27" s="8">
        <f t="shared" si="8"/>
        <v>0</v>
      </c>
      <c r="R27" s="8">
        <f t="shared" si="8"/>
        <v>0</v>
      </c>
      <c r="S27" s="8">
        <f t="shared" si="8"/>
        <v>0</v>
      </c>
      <c r="T27" s="9">
        <f t="shared" si="8"/>
        <v>0</v>
      </c>
      <c r="U27" s="9">
        <f t="shared" si="8"/>
        <v>0</v>
      </c>
      <c r="V27" s="8">
        <f t="shared" si="8"/>
        <v>0</v>
      </c>
      <c r="W27" s="8">
        <f t="shared" si="8"/>
        <v>0</v>
      </c>
      <c r="X27" s="8">
        <f t="shared" si="8"/>
        <v>0</v>
      </c>
      <c r="Y27" s="8">
        <f t="shared" si="8"/>
        <v>0</v>
      </c>
      <c r="Z27" s="8">
        <f t="shared" si="8"/>
        <v>0</v>
      </c>
      <c r="AA27" s="9">
        <f t="shared" si="8"/>
        <v>0</v>
      </c>
      <c r="AB27" s="9">
        <f t="shared" si="8"/>
        <v>0</v>
      </c>
      <c r="AC27" s="8">
        <f t="shared" si="8"/>
        <v>0</v>
      </c>
      <c r="AD27" s="8">
        <f t="shared" si="8"/>
        <v>0</v>
      </c>
      <c r="AE27" s="8">
        <f t="shared" si="8"/>
        <v>0</v>
      </c>
      <c r="AF27" s="8">
        <f t="shared" si="8"/>
        <v>0</v>
      </c>
      <c r="AG27" s="8">
        <f t="shared" si="8"/>
        <v>0</v>
      </c>
      <c r="AH27" s="9">
        <f t="shared" si="8"/>
        <v>0</v>
      </c>
      <c r="AI27" s="8">
        <f t="shared" si="0"/>
        <v>0</v>
      </c>
    </row>
    <row r="28" spans="1:35" hidden="1" x14ac:dyDescent="0.25">
      <c r="A28" s="30"/>
      <c r="B28" s="3" t="s">
        <v>14</v>
      </c>
      <c r="C28" s="3"/>
      <c r="D28" s="8"/>
      <c r="E28" s="8"/>
      <c r="F28" s="9"/>
      <c r="G28" s="9"/>
      <c r="H28" s="8"/>
      <c r="I28" s="8"/>
      <c r="J28" s="8"/>
      <c r="K28" s="8"/>
      <c r="L28" s="8"/>
      <c r="M28" s="9"/>
      <c r="N28" s="9"/>
      <c r="O28" s="8"/>
      <c r="P28" s="8"/>
      <c r="Q28" s="8"/>
      <c r="R28" s="8"/>
      <c r="S28" s="8"/>
      <c r="T28" s="9"/>
      <c r="U28" s="9"/>
      <c r="V28" s="8"/>
      <c r="W28" s="8"/>
      <c r="X28" s="8"/>
      <c r="Y28" s="8"/>
      <c r="Z28" s="8"/>
      <c r="AA28" s="9"/>
      <c r="AB28" s="9"/>
      <c r="AC28" s="8"/>
      <c r="AD28" s="8"/>
      <c r="AE28" s="8"/>
      <c r="AF28" s="8"/>
      <c r="AG28" s="8"/>
      <c r="AH28" s="9"/>
      <c r="AI28" s="8">
        <f t="shared" si="0"/>
        <v>0</v>
      </c>
    </row>
    <row r="29" spans="1:35" hidden="1" x14ac:dyDescent="0.25">
      <c r="AI29" s="8">
        <f t="shared" si="0"/>
        <v>0</v>
      </c>
    </row>
  </sheetData>
  <mergeCells count="7">
    <mergeCell ref="A21:A28"/>
    <mergeCell ref="A1:A2"/>
    <mergeCell ref="D1:D2"/>
    <mergeCell ref="AI1:AI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tabSelected="1" workbookViewId="0">
      <selection activeCell="G20" sqref="G20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5" width="9.125" style="16" customWidth="1"/>
    <col min="6" max="10" width="9.125" style="4" customWidth="1"/>
    <col min="11" max="12" width="9.125" style="16" customWidth="1"/>
    <col min="13" max="17" width="9.125" style="4" customWidth="1"/>
    <col min="18" max="19" width="9.125" style="16" customWidth="1"/>
    <col min="20" max="24" width="9.125" style="4" customWidth="1"/>
    <col min="25" max="26" width="9.125" style="16" customWidth="1"/>
    <col min="27" max="31" width="9.125" style="4" customWidth="1"/>
    <col min="32" max="33" width="9.125" style="16" customWidth="1"/>
    <col min="34" max="35" width="9.125" style="4" customWidth="1"/>
    <col min="36" max="16384" width="8.875" style="1"/>
  </cols>
  <sheetData>
    <row r="1" spans="1:35" x14ac:dyDescent="0.25">
      <c r="A1" s="31" t="s">
        <v>17</v>
      </c>
      <c r="B1" s="12" t="s">
        <v>5</v>
      </c>
      <c r="C1" s="14" t="s">
        <v>29</v>
      </c>
      <c r="D1" s="33" t="s">
        <v>4</v>
      </c>
      <c r="E1" s="6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6">
        <v>7</v>
      </c>
      <c r="L1" s="6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6">
        <v>14</v>
      </c>
      <c r="S1" s="6">
        <v>15</v>
      </c>
      <c r="T1" s="2">
        <v>16</v>
      </c>
      <c r="U1" s="2">
        <v>17</v>
      </c>
      <c r="V1" s="2">
        <v>18</v>
      </c>
      <c r="W1" s="2">
        <v>19</v>
      </c>
      <c r="X1" s="2">
        <v>20</v>
      </c>
      <c r="Y1" s="6">
        <v>21</v>
      </c>
      <c r="Z1" s="6">
        <v>22</v>
      </c>
      <c r="AA1" s="2">
        <v>23</v>
      </c>
      <c r="AB1" s="2">
        <v>24</v>
      </c>
      <c r="AC1" s="2">
        <v>25</v>
      </c>
      <c r="AD1" s="2">
        <v>26</v>
      </c>
      <c r="AE1" s="2">
        <v>27</v>
      </c>
      <c r="AF1" s="6">
        <v>28</v>
      </c>
      <c r="AG1" s="6">
        <v>29</v>
      </c>
      <c r="AH1" s="2">
        <v>30</v>
      </c>
      <c r="AI1" s="35" t="s">
        <v>18</v>
      </c>
    </row>
    <row r="2" spans="1:35" x14ac:dyDescent="0.25">
      <c r="A2" s="32"/>
      <c r="B2" s="13" t="s">
        <v>6</v>
      </c>
      <c r="C2" s="14" t="s">
        <v>38</v>
      </c>
      <c r="D2" s="34"/>
      <c r="E2" s="7" t="s">
        <v>19</v>
      </c>
      <c r="F2" s="3" t="s">
        <v>20</v>
      </c>
      <c r="G2" s="3" t="s">
        <v>21</v>
      </c>
      <c r="H2" s="3" t="s">
        <v>22</v>
      </c>
      <c r="I2" s="3" t="s">
        <v>23</v>
      </c>
      <c r="J2" s="3" t="s">
        <v>24</v>
      </c>
      <c r="K2" s="7" t="s">
        <v>25</v>
      </c>
      <c r="L2" s="7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7" t="s">
        <v>25</v>
      </c>
      <c r="S2" s="7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7" t="s">
        <v>25</v>
      </c>
      <c r="Z2" s="7" t="s">
        <v>19</v>
      </c>
      <c r="AA2" s="3" t="s">
        <v>20</v>
      </c>
      <c r="AB2" s="3" t="s">
        <v>21</v>
      </c>
      <c r="AC2" s="3" t="s">
        <v>22</v>
      </c>
      <c r="AD2" s="3" t="s">
        <v>23</v>
      </c>
      <c r="AE2" s="3" t="s">
        <v>24</v>
      </c>
      <c r="AF2" s="7" t="s">
        <v>25</v>
      </c>
      <c r="AG2" s="7" t="s">
        <v>19</v>
      </c>
      <c r="AH2" s="3" t="s">
        <v>20</v>
      </c>
      <c r="AI2" s="36"/>
    </row>
    <row r="3" spans="1:35" x14ac:dyDescent="0.25">
      <c r="A3" s="28" t="s">
        <v>0</v>
      </c>
      <c r="B3" s="22" t="s">
        <v>35</v>
      </c>
      <c r="C3" s="3" t="s">
        <v>36</v>
      </c>
      <c r="D3" s="8"/>
      <c r="E3" s="9"/>
      <c r="F3" s="8"/>
      <c r="G3" s="8"/>
      <c r="H3" s="8"/>
      <c r="I3" s="8"/>
      <c r="J3" s="8"/>
      <c r="K3" s="9"/>
      <c r="L3" s="9"/>
      <c r="M3" s="8"/>
      <c r="N3" s="8"/>
      <c r="O3" s="8"/>
      <c r="P3" s="8"/>
      <c r="Q3" s="8"/>
      <c r="R3" s="9"/>
      <c r="S3" s="9"/>
      <c r="T3" s="8"/>
      <c r="U3" s="8"/>
      <c r="V3" s="8"/>
      <c r="W3" s="8"/>
      <c r="X3" s="8"/>
      <c r="Y3" s="9"/>
      <c r="Z3" s="9"/>
      <c r="AA3" s="8"/>
      <c r="AB3" s="8"/>
      <c r="AC3" s="8"/>
      <c r="AD3" s="8"/>
      <c r="AE3" s="8"/>
      <c r="AF3" s="9"/>
      <c r="AG3" s="9"/>
      <c r="AH3" s="8"/>
      <c r="AI3" s="8">
        <f t="shared" ref="AI3:AI29" si="0">SUM(E3:AH3)</f>
        <v>0</v>
      </c>
    </row>
    <row r="4" spans="1:35" x14ac:dyDescent="0.25">
      <c r="A4" s="29"/>
      <c r="B4" s="3" t="s">
        <v>13</v>
      </c>
      <c r="C4" s="3" t="s">
        <v>26</v>
      </c>
      <c r="D4" s="8"/>
      <c r="E4" s="9">
        <f>62442-4741</f>
        <v>57701</v>
      </c>
      <c r="F4" s="8">
        <f t="shared" ref="F4:AH4" si="1">E4+F3-F5</f>
        <v>50655</v>
      </c>
      <c r="G4" s="8">
        <f t="shared" si="1"/>
        <v>50655</v>
      </c>
      <c r="H4" s="8">
        <f t="shared" si="1"/>
        <v>50655</v>
      </c>
      <c r="I4" s="8">
        <f t="shared" si="1"/>
        <v>50655</v>
      </c>
      <c r="J4" s="8">
        <f t="shared" si="1"/>
        <v>50655</v>
      </c>
      <c r="K4" s="9">
        <f t="shared" si="1"/>
        <v>50655</v>
      </c>
      <c r="L4" s="9">
        <f t="shared" si="1"/>
        <v>50655</v>
      </c>
      <c r="M4" s="8">
        <f t="shared" si="1"/>
        <v>50655</v>
      </c>
      <c r="N4" s="8">
        <f t="shared" si="1"/>
        <v>50655</v>
      </c>
      <c r="O4" s="8">
        <f t="shared" si="1"/>
        <v>50655</v>
      </c>
      <c r="P4" s="8">
        <f t="shared" si="1"/>
        <v>50655</v>
      </c>
      <c r="Q4" s="8">
        <f t="shared" si="1"/>
        <v>50655</v>
      </c>
      <c r="R4" s="9">
        <f t="shared" si="1"/>
        <v>50655</v>
      </c>
      <c r="S4" s="9">
        <f t="shared" si="1"/>
        <v>50655</v>
      </c>
      <c r="T4" s="8">
        <f t="shared" si="1"/>
        <v>50655</v>
      </c>
      <c r="U4" s="8">
        <f t="shared" si="1"/>
        <v>50655</v>
      </c>
      <c r="V4" s="8">
        <f t="shared" si="1"/>
        <v>50655</v>
      </c>
      <c r="W4" s="8">
        <f t="shared" si="1"/>
        <v>50655</v>
      </c>
      <c r="X4" s="8">
        <f t="shared" si="1"/>
        <v>50655</v>
      </c>
      <c r="Y4" s="9">
        <f t="shared" si="1"/>
        <v>50655</v>
      </c>
      <c r="Z4" s="9">
        <f t="shared" si="1"/>
        <v>50655</v>
      </c>
      <c r="AA4" s="8">
        <f t="shared" si="1"/>
        <v>50655</v>
      </c>
      <c r="AB4" s="8">
        <f t="shared" si="1"/>
        <v>50655</v>
      </c>
      <c r="AC4" s="8">
        <f t="shared" si="1"/>
        <v>50655</v>
      </c>
      <c r="AD4" s="8">
        <f t="shared" si="1"/>
        <v>50655</v>
      </c>
      <c r="AE4" s="8">
        <f t="shared" si="1"/>
        <v>50655</v>
      </c>
      <c r="AF4" s="9">
        <f t="shared" si="1"/>
        <v>50655</v>
      </c>
      <c r="AG4" s="9">
        <f t="shared" si="1"/>
        <v>50655</v>
      </c>
      <c r="AH4" s="8">
        <f t="shared" si="1"/>
        <v>50655</v>
      </c>
      <c r="AI4" s="8">
        <f t="shared" si="0"/>
        <v>1526696</v>
      </c>
    </row>
    <row r="5" spans="1:35" x14ac:dyDescent="0.25">
      <c r="A5" s="29"/>
      <c r="B5" s="3" t="s">
        <v>8</v>
      </c>
      <c r="C5" s="3" t="s">
        <v>27</v>
      </c>
      <c r="D5" s="8"/>
      <c r="E5" s="9"/>
      <c r="F5" s="8">
        <v>7046</v>
      </c>
      <c r="G5" s="8"/>
      <c r="H5" s="8"/>
      <c r="I5" s="8"/>
      <c r="J5" s="8"/>
      <c r="K5" s="9"/>
      <c r="L5" s="9"/>
      <c r="M5" s="8"/>
      <c r="N5" s="8"/>
      <c r="O5" s="8"/>
      <c r="P5" s="8"/>
      <c r="Q5" s="8"/>
      <c r="R5" s="9"/>
      <c r="S5" s="9"/>
      <c r="T5" s="8"/>
      <c r="U5" s="8"/>
      <c r="V5" s="8"/>
      <c r="W5" s="8"/>
      <c r="X5" s="8"/>
      <c r="Y5" s="9"/>
      <c r="Z5" s="9"/>
      <c r="AA5" s="8"/>
      <c r="AB5" s="8"/>
      <c r="AC5" s="8"/>
      <c r="AD5" s="8"/>
      <c r="AE5" s="8"/>
      <c r="AF5" s="9"/>
      <c r="AG5" s="9"/>
      <c r="AH5" s="8"/>
      <c r="AI5" s="8">
        <f t="shared" si="0"/>
        <v>7046</v>
      </c>
    </row>
    <row r="6" spans="1:35" x14ac:dyDescent="0.25">
      <c r="A6" s="29"/>
      <c r="B6" s="3" t="s">
        <v>9</v>
      </c>
      <c r="C6" s="3" t="s">
        <v>37</v>
      </c>
      <c r="D6" s="8"/>
      <c r="E6" s="9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9"/>
      <c r="S6" s="9"/>
      <c r="T6" s="8"/>
      <c r="U6" s="8"/>
      <c r="V6" s="8"/>
      <c r="W6" s="8"/>
      <c r="X6" s="8"/>
      <c r="Y6" s="9"/>
      <c r="Z6" s="9"/>
      <c r="AA6" s="8"/>
      <c r="AB6" s="8"/>
      <c r="AC6" s="8"/>
      <c r="AD6" s="8"/>
      <c r="AE6" s="8"/>
      <c r="AF6" s="9"/>
      <c r="AG6" s="9"/>
      <c r="AH6" s="8"/>
      <c r="AI6" s="8">
        <f t="shared" si="0"/>
        <v>0</v>
      </c>
    </row>
    <row r="7" spans="1:35" x14ac:dyDescent="0.25">
      <c r="A7" s="29"/>
      <c r="B7" s="3" t="s">
        <v>10</v>
      </c>
      <c r="C7" s="3" t="s">
        <v>30</v>
      </c>
      <c r="D7" s="8"/>
      <c r="E7" s="9">
        <v>60502</v>
      </c>
      <c r="F7" s="8">
        <f t="shared" ref="E7:AH7" si="2">E7+F5-F6-F8</f>
        <v>67548</v>
      </c>
      <c r="G7" s="8">
        <f t="shared" si="2"/>
        <v>67548</v>
      </c>
      <c r="H7" s="8">
        <f t="shared" si="2"/>
        <v>67548</v>
      </c>
      <c r="I7" s="8">
        <f t="shared" si="2"/>
        <v>67548</v>
      </c>
      <c r="J7" s="8">
        <f t="shared" si="2"/>
        <v>67548</v>
      </c>
      <c r="K7" s="9">
        <f t="shared" si="2"/>
        <v>67548</v>
      </c>
      <c r="L7" s="9">
        <f t="shared" si="2"/>
        <v>67548</v>
      </c>
      <c r="M7" s="8">
        <f t="shared" si="2"/>
        <v>67548</v>
      </c>
      <c r="N7" s="8">
        <f t="shared" si="2"/>
        <v>67548</v>
      </c>
      <c r="O7" s="8">
        <f t="shared" si="2"/>
        <v>67548</v>
      </c>
      <c r="P7" s="8">
        <f t="shared" si="2"/>
        <v>67548</v>
      </c>
      <c r="Q7" s="8">
        <f t="shared" si="2"/>
        <v>67548</v>
      </c>
      <c r="R7" s="9">
        <f t="shared" si="2"/>
        <v>67548</v>
      </c>
      <c r="S7" s="9">
        <f t="shared" si="2"/>
        <v>67548</v>
      </c>
      <c r="T7" s="8">
        <f t="shared" si="2"/>
        <v>67548</v>
      </c>
      <c r="U7" s="8">
        <f t="shared" si="2"/>
        <v>67548</v>
      </c>
      <c r="V7" s="8">
        <f t="shared" si="2"/>
        <v>67548</v>
      </c>
      <c r="W7" s="8">
        <f t="shared" si="2"/>
        <v>67548</v>
      </c>
      <c r="X7" s="8">
        <f t="shared" si="2"/>
        <v>67548</v>
      </c>
      <c r="Y7" s="9">
        <f t="shared" si="2"/>
        <v>67548</v>
      </c>
      <c r="Z7" s="9">
        <f t="shared" si="2"/>
        <v>67548</v>
      </c>
      <c r="AA7" s="8">
        <f t="shared" si="2"/>
        <v>67548</v>
      </c>
      <c r="AB7" s="8">
        <f t="shared" si="2"/>
        <v>67548</v>
      </c>
      <c r="AC7" s="8">
        <f t="shared" si="2"/>
        <v>67548</v>
      </c>
      <c r="AD7" s="8">
        <f t="shared" si="2"/>
        <v>67548</v>
      </c>
      <c r="AE7" s="8">
        <f t="shared" si="2"/>
        <v>67548</v>
      </c>
      <c r="AF7" s="9">
        <f t="shared" si="2"/>
        <v>67548</v>
      </c>
      <c r="AG7" s="9">
        <f t="shared" si="2"/>
        <v>67548</v>
      </c>
      <c r="AH7" s="8">
        <f t="shared" si="2"/>
        <v>67548</v>
      </c>
      <c r="AI7" s="8">
        <f t="shared" si="0"/>
        <v>2019394</v>
      </c>
    </row>
    <row r="8" spans="1:35" x14ac:dyDescent="0.25">
      <c r="A8" s="30"/>
      <c r="B8" s="3" t="s">
        <v>14</v>
      </c>
      <c r="C8" s="3" t="s">
        <v>31</v>
      </c>
      <c r="D8" s="8"/>
      <c r="E8" s="9"/>
      <c r="F8" s="8"/>
      <c r="G8" s="8"/>
      <c r="H8" s="8"/>
      <c r="I8" s="8"/>
      <c r="J8" s="8"/>
      <c r="K8" s="9"/>
      <c r="L8" s="9"/>
      <c r="M8" s="8"/>
      <c r="N8" s="8"/>
      <c r="O8" s="8"/>
      <c r="P8" s="8"/>
      <c r="Q8" s="8"/>
      <c r="R8" s="9"/>
      <c r="S8" s="9"/>
      <c r="T8" s="8"/>
      <c r="U8" s="8"/>
      <c r="V8" s="8"/>
      <c r="W8" s="8"/>
      <c r="X8" s="8"/>
      <c r="Y8" s="9"/>
      <c r="Z8" s="9"/>
      <c r="AA8" s="8"/>
      <c r="AB8" s="8"/>
      <c r="AC8" s="8"/>
      <c r="AD8" s="8"/>
      <c r="AE8" s="8"/>
      <c r="AF8" s="9"/>
      <c r="AG8" s="9"/>
      <c r="AH8" s="8"/>
      <c r="AI8" s="8">
        <f t="shared" si="0"/>
        <v>0</v>
      </c>
    </row>
    <row r="9" spans="1:35" x14ac:dyDescent="0.25">
      <c r="A9" s="28" t="s">
        <v>3</v>
      </c>
      <c r="B9" s="22" t="s">
        <v>35</v>
      </c>
      <c r="C9" s="3" t="s">
        <v>36</v>
      </c>
      <c r="D9" s="8"/>
      <c r="E9" s="9"/>
      <c r="F9" s="8"/>
      <c r="G9" s="8"/>
      <c r="H9" s="8"/>
      <c r="I9" s="8"/>
      <c r="J9" s="8"/>
      <c r="K9" s="9"/>
      <c r="L9" s="9"/>
      <c r="M9" s="8"/>
      <c r="N9" s="8"/>
      <c r="O9" s="8"/>
      <c r="P9" s="8"/>
      <c r="Q9" s="8"/>
      <c r="R9" s="9"/>
      <c r="S9" s="9"/>
      <c r="T9" s="8"/>
      <c r="U9" s="8"/>
      <c r="V9" s="8"/>
      <c r="W9" s="8"/>
      <c r="X9" s="8"/>
      <c r="Y9" s="9"/>
      <c r="Z9" s="9"/>
      <c r="AA9" s="8"/>
      <c r="AB9" s="8"/>
      <c r="AC9" s="8"/>
      <c r="AD9" s="8"/>
      <c r="AE9" s="8"/>
      <c r="AF9" s="9"/>
      <c r="AG9" s="9"/>
      <c r="AH9" s="8"/>
      <c r="AI9" s="8">
        <f t="shared" si="0"/>
        <v>0</v>
      </c>
    </row>
    <row r="10" spans="1:35" x14ac:dyDescent="0.25">
      <c r="A10" s="29"/>
      <c r="B10" s="3" t="s">
        <v>13</v>
      </c>
      <c r="C10" s="3" t="s">
        <v>26</v>
      </c>
      <c r="D10" s="8"/>
      <c r="E10" s="9">
        <v>58532</v>
      </c>
      <c r="F10" s="8">
        <f t="shared" ref="F10:AH10" si="3">E10+F9-F11</f>
        <v>53031</v>
      </c>
      <c r="G10" s="8">
        <f>F10+G9-G11-88</f>
        <v>52943</v>
      </c>
      <c r="H10" s="8">
        <f t="shared" si="3"/>
        <v>52943</v>
      </c>
      <c r="I10" s="8">
        <f t="shared" si="3"/>
        <v>52943</v>
      </c>
      <c r="J10" s="8">
        <f t="shared" si="3"/>
        <v>52943</v>
      </c>
      <c r="K10" s="9">
        <f t="shared" si="3"/>
        <v>52943</v>
      </c>
      <c r="L10" s="9">
        <f t="shared" si="3"/>
        <v>52943</v>
      </c>
      <c r="M10" s="8">
        <f t="shared" si="3"/>
        <v>52943</v>
      </c>
      <c r="N10" s="8">
        <f t="shared" si="3"/>
        <v>52943</v>
      </c>
      <c r="O10" s="8">
        <f t="shared" si="3"/>
        <v>52943</v>
      </c>
      <c r="P10" s="8">
        <f t="shared" si="3"/>
        <v>52943</v>
      </c>
      <c r="Q10" s="8">
        <f t="shared" si="3"/>
        <v>52943</v>
      </c>
      <c r="R10" s="9">
        <f t="shared" si="3"/>
        <v>52943</v>
      </c>
      <c r="S10" s="9">
        <f t="shared" si="3"/>
        <v>52943</v>
      </c>
      <c r="T10" s="8">
        <f t="shared" si="3"/>
        <v>52943</v>
      </c>
      <c r="U10" s="8">
        <f t="shared" si="3"/>
        <v>52943</v>
      </c>
      <c r="V10" s="8">
        <f t="shared" si="3"/>
        <v>52943</v>
      </c>
      <c r="W10" s="8">
        <f t="shared" si="3"/>
        <v>52943</v>
      </c>
      <c r="X10" s="8">
        <f t="shared" si="3"/>
        <v>52943</v>
      </c>
      <c r="Y10" s="9">
        <f t="shared" si="3"/>
        <v>52943</v>
      </c>
      <c r="Z10" s="9">
        <f t="shared" si="3"/>
        <v>52943</v>
      </c>
      <c r="AA10" s="8">
        <f t="shared" si="3"/>
        <v>52943</v>
      </c>
      <c r="AB10" s="8">
        <f t="shared" si="3"/>
        <v>52943</v>
      </c>
      <c r="AC10" s="8">
        <f t="shared" si="3"/>
        <v>52943</v>
      </c>
      <c r="AD10" s="8">
        <f t="shared" si="3"/>
        <v>52943</v>
      </c>
      <c r="AE10" s="8">
        <f t="shared" si="3"/>
        <v>52943</v>
      </c>
      <c r="AF10" s="9">
        <f t="shared" si="3"/>
        <v>52943</v>
      </c>
      <c r="AG10" s="9">
        <f t="shared" si="3"/>
        <v>52943</v>
      </c>
      <c r="AH10" s="8">
        <f t="shared" si="3"/>
        <v>52943</v>
      </c>
      <c r="AI10" s="8">
        <f t="shared" si="0"/>
        <v>1593967</v>
      </c>
    </row>
    <row r="11" spans="1:35" x14ac:dyDescent="0.25">
      <c r="A11" s="29"/>
      <c r="B11" s="3" t="s">
        <v>8</v>
      </c>
      <c r="C11" s="3" t="s">
        <v>27</v>
      </c>
      <c r="D11" s="8"/>
      <c r="E11" s="9"/>
      <c r="F11" s="8">
        <v>5501</v>
      </c>
      <c r="G11" s="8"/>
      <c r="H11" s="8"/>
      <c r="I11" s="8"/>
      <c r="J11" s="8"/>
      <c r="K11" s="9"/>
      <c r="L11" s="9"/>
      <c r="M11" s="8"/>
      <c r="N11" s="8"/>
      <c r="O11" s="8"/>
      <c r="P11" s="8"/>
      <c r="Q11" s="8"/>
      <c r="R11" s="9"/>
      <c r="S11" s="9"/>
      <c r="T11" s="8"/>
      <c r="U11" s="8"/>
      <c r="V11" s="8"/>
      <c r="W11" s="8"/>
      <c r="X11" s="8"/>
      <c r="Y11" s="9"/>
      <c r="Z11" s="9"/>
      <c r="AA11" s="8"/>
      <c r="AB11" s="8"/>
      <c r="AC11" s="8"/>
      <c r="AD11" s="8"/>
      <c r="AE11" s="8"/>
      <c r="AF11" s="9"/>
      <c r="AG11" s="9"/>
      <c r="AH11" s="8"/>
      <c r="AI11" s="8">
        <f t="shared" si="0"/>
        <v>5501</v>
      </c>
    </row>
    <row r="12" spans="1:35" x14ac:dyDescent="0.25">
      <c r="A12" s="29"/>
      <c r="B12" s="3" t="s">
        <v>9</v>
      </c>
      <c r="C12" s="3" t="s">
        <v>37</v>
      </c>
      <c r="D12" s="8"/>
      <c r="E12" s="9"/>
      <c r="F12" s="8"/>
      <c r="G12" s="8"/>
      <c r="H12" s="8"/>
      <c r="I12" s="8"/>
      <c r="J12" s="8"/>
      <c r="K12" s="9"/>
      <c r="L12" s="9"/>
      <c r="M12" s="8"/>
      <c r="N12" s="8"/>
      <c r="O12" s="8"/>
      <c r="P12" s="8"/>
      <c r="Q12" s="8"/>
      <c r="R12" s="9"/>
      <c r="S12" s="9"/>
      <c r="T12" s="8"/>
      <c r="U12" s="8"/>
      <c r="V12" s="8"/>
      <c r="W12" s="8"/>
      <c r="X12" s="8"/>
      <c r="Y12" s="9"/>
      <c r="Z12" s="9"/>
      <c r="AA12" s="8"/>
      <c r="AB12" s="8"/>
      <c r="AC12" s="8"/>
      <c r="AD12" s="8"/>
      <c r="AE12" s="8"/>
      <c r="AF12" s="9"/>
      <c r="AG12" s="9"/>
      <c r="AH12" s="8"/>
      <c r="AI12" s="8">
        <f t="shared" si="0"/>
        <v>0</v>
      </c>
    </row>
    <row r="13" spans="1:35" x14ac:dyDescent="0.25">
      <c r="A13" s="29"/>
      <c r="B13" s="3" t="s">
        <v>10</v>
      </c>
      <c r="C13" s="3" t="s">
        <v>30</v>
      </c>
      <c r="D13" s="8"/>
      <c r="E13" s="9">
        <v>31831</v>
      </c>
      <c r="F13" s="8">
        <f t="shared" ref="E13:AH13" si="4">E13+F11-F12-F14</f>
        <v>37332</v>
      </c>
      <c r="G13" s="8">
        <f t="shared" si="4"/>
        <v>37332</v>
      </c>
      <c r="H13" s="8">
        <f t="shared" si="4"/>
        <v>37332</v>
      </c>
      <c r="I13" s="8">
        <f t="shared" si="4"/>
        <v>37332</v>
      </c>
      <c r="J13" s="8">
        <f t="shared" si="4"/>
        <v>37332</v>
      </c>
      <c r="K13" s="9">
        <f t="shared" si="4"/>
        <v>37332</v>
      </c>
      <c r="L13" s="9">
        <f t="shared" si="4"/>
        <v>37332</v>
      </c>
      <c r="M13" s="8">
        <f t="shared" si="4"/>
        <v>37332</v>
      </c>
      <c r="N13" s="8">
        <f t="shared" si="4"/>
        <v>37332</v>
      </c>
      <c r="O13" s="8">
        <f t="shared" si="4"/>
        <v>37332</v>
      </c>
      <c r="P13" s="8">
        <f t="shared" si="4"/>
        <v>37332</v>
      </c>
      <c r="Q13" s="8">
        <f t="shared" si="4"/>
        <v>37332</v>
      </c>
      <c r="R13" s="9">
        <f t="shared" si="4"/>
        <v>37332</v>
      </c>
      <c r="S13" s="9">
        <f t="shared" si="4"/>
        <v>37332</v>
      </c>
      <c r="T13" s="8">
        <f t="shared" si="4"/>
        <v>37332</v>
      </c>
      <c r="U13" s="8">
        <f t="shared" si="4"/>
        <v>37332</v>
      </c>
      <c r="V13" s="8">
        <f t="shared" si="4"/>
        <v>37332</v>
      </c>
      <c r="W13" s="8">
        <f t="shared" si="4"/>
        <v>37332</v>
      </c>
      <c r="X13" s="8">
        <f t="shared" si="4"/>
        <v>37332</v>
      </c>
      <c r="Y13" s="9">
        <f t="shared" si="4"/>
        <v>37332</v>
      </c>
      <c r="Z13" s="9">
        <f t="shared" si="4"/>
        <v>37332</v>
      </c>
      <c r="AA13" s="8">
        <f t="shared" si="4"/>
        <v>37332</v>
      </c>
      <c r="AB13" s="8">
        <f t="shared" si="4"/>
        <v>37332</v>
      </c>
      <c r="AC13" s="8">
        <f t="shared" si="4"/>
        <v>37332</v>
      </c>
      <c r="AD13" s="8">
        <f t="shared" si="4"/>
        <v>37332</v>
      </c>
      <c r="AE13" s="8">
        <f t="shared" si="4"/>
        <v>37332</v>
      </c>
      <c r="AF13" s="9">
        <f t="shared" si="4"/>
        <v>37332</v>
      </c>
      <c r="AG13" s="9">
        <f t="shared" si="4"/>
        <v>37332</v>
      </c>
      <c r="AH13" s="8">
        <f t="shared" si="4"/>
        <v>37332</v>
      </c>
      <c r="AI13" s="8">
        <f t="shared" si="0"/>
        <v>1114459</v>
      </c>
    </row>
    <row r="14" spans="1:35" x14ac:dyDescent="0.25">
      <c r="A14" s="30"/>
      <c r="B14" s="3" t="s">
        <v>14</v>
      </c>
      <c r="C14" s="3" t="s">
        <v>31</v>
      </c>
      <c r="D14" s="8"/>
      <c r="E14" s="9"/>
      <c r="F14" s="8"/>
      <c r="G14" s="8"/>
      <c r="H14" s="8"/>
      <c r="I14" s="8"/>
      <c r="J14" s="8"/>
      <c r="K14" s="9"/>
      <c r="L14" s="9"/>
      <c r="M14" s="8"/>
      <c r="N14" s="8"/>
      <c r="O14" s="8"/>
      <c r="P14" s="8"/>
      <c r="Q14" s="8"/>
      <c r="R14" s="9"/>
      <c r="S14" s="9"/>
      <c r="T14" s="8"/>
      <c r="U14" s="8"/>
      <c r="V14" s="8"/>
      <c r="W14" s="8"/>
      <c r="X14" s="8"/>
      <c r="Y14" s="9"/>
      <c r="Z14" s="9"/>
      <c r="AA14" s="8"/>
      <c r="AB14" s="8"/>
      <c r="AC14" s="8"/>
      <c r="AD14" s="8"/>
      <c r="AE14" s="8"/>
      <c r="AF14" s="9"/>
      <c r="AG14" s="9"/>
      <c r="AH14" s="8"/>
      <c r="AI14" s="8">
        <f t="shared" si="0"/>
        <v>0</v>
      </c>
    </row>
    <row r="15" spans="1:35" x14ac:dyDescent="0.25">
      <c r="A15" s="28" t="s">
        <v>2</v>
      </c>
      <c r="B15" s="22" t="s">
        <v>35</v>
      </c>
      <c r="C15" s="3" t="s">
        <v>36</v>
      </c>
      <c r="D15" s="8"/>
      <c r="E15" s="9"/>
      <c r="F15" s="8"/>
      <c r="G15" s="8"/>
      <c r="H15" s="8"/>
      <c r="I15" s="8"/>
      <c r="J15" s="8"/>
      <c r="K15" s="9"/>
      <c r="L15" s="9"/>
      <c r="M15" s="8"/>
      <c r="N15" s="8"/>
      <c r="O15" s="8"/>
      <c r="P15" s="8"/>
      <c r="Q15" s="8"/>
      <c r="R15" s="9"/>
      <c r="S15" s="9"/>
      <c r="T15" s="8"/>
      <c r="U15" s="8"/>
      <c r="V15" s="8"/>
      <c r="W15" s="8"/>
      <c r="X15" s="8"/>
      <c r="Y15" s="9"/>
      <c r="Z15" s="9"/>
      <c r="AA15" s="8"/>
      <c r="AB15" s="8"/>
      <c r="AC15" s="8"/>
      <c r="AD15" s="8"/>
      <c r="AE15" s="8"/>
      <c r="AF15" s="9"/>
      <c r="AG15" s="9"/>
      <c r="AH15" s="8"/>
      <c r="AI15" s="8">
        <f t="shared" si="0"/>
        <v>0</v>
      </c>
    </row>
    <row r="16" spans="1:35" x14ac:dyDescent="0.25">
      <c r="A16" s="29"/>
      <c r="B16" s="3" t="s">
        <v>13</v>
      </c>
      <c r="C16" s="3" t="s">
        <v>26</v>
      </c>
      <c r="D16" s="8"/>
      <c r="E16" s="9">
        <f>24515+69</f>
        <v>24584</v>
      </c>
      <c r="F16" s="8">
        <f t="shared" ref="F16:AH16" si="5">E16+F15-F17</f>
        <v>23147</v>
      </c>
      <c r="G16" s="8">
        <f t="shared" si="5"/>
        <v>23147</v>
      </c>
      <c r="H16" s="8">
        <f t="shared" si="5"/>
        <v>23147</v>
      </c>
      <c r="I16" s="8">
        <f t="shared" si="5"/>
        <v>23147</v>
      </c>
      <c r="J16" s="8">
        <f t="shared" si="5"/>
        <v>23147</v>
      </c>
      <c r="K16" s="9">
        <f t="shared" si="5"/>
        <v>23147</v>
      </c>
      <c r="L16" s="9">
        <f t="shared" si="5"/>
        <v>23147</v>
      </c>
      <c r="M16" s="8">
        <f t="shared" si="5"/>
        <v>23147</v>
      </c>
      <c r="N16" s="8">
        <f t="shared" si="5"/>
        <v>23147</v>
      </c>
      <c r="O16" s="8">
        <f t="shared" si="5"/>
        <v>23147</v>
      </c>
      <c r="P16" s="8">
        <f t="shared" si="5"/>
        <v>23147</v>
      </c>
      <c r="Q16" s="8">
        <f t="shared" si="5"/>
        <v>23147</v>
      </c>
      <c r="R16" s="9">
        <f t="shared" si="5"/>
        <v>23147</v>
      </c>
      <c r="S16" s="9">
        <f t="shared" si="5"/>
        <v>23147</v>
      </c>
      <c r="T16" s="8">
        <f t="shared" si="5"/>
        <v>23147</v>
      </c>
      <c r="U16" s="8">
        <f t="shared" si="5"/>
        <v>23147</v>
      </c>
      <c r="V16" s="8">
        <f t="shared" si="5"/>
        <v>23147</v>
      </c>
      <c r="W16" s="8">
        <f t="shared" si="5"/>
        <v>23147</v>
      </c>
      <c r="X16" s="8">
        <f t="shared" si="5"/>
        <v>23147</v>
      </c>
      <c r="Y16" s="9">
        <f t="shared" si="5"/>
        <v>23147</v>
      </c>
      <c r="Z16" s="9">
        <f t="shared" si="5"/>
        <v>23147</v>
      </c>
      <c r="AA16" s="8">
        <f t="shared" si="5"/>
        <v>23147</v>
      </c>
      <c r="AB16" s="8">
        <f t="shared" si="5"/>
        <v>23147</v>
      </c>
      <c r="AC16" s="8">
        <f t="shared" si="5"/>
        <v>23147</v>
      </c>
      <c r="AD16" s="8">
        <f t="shared" si="5"/>
        <v>23147</v>
      </c>
      <c r="AE16" s="8">
        <f t="shared" si="5"/>
        <v>23147</v>
      </c>
      <c r="AF16" s="9">
        <f t="shared" si="5"/>
        <v>23147</v>
      </c>
      <c r="AG16" s="9">
        <f t="shared" si="5"/>
        <v>23147</v>
      </c>
      <c r="AH16" s="8">
        <f t="shared" si="5"/>
        <v>23147</v>
      </c>
      <c r="AI16" s="8">
        <f t="shared" si="0"/>
        <v>695847</v>
      </c>
    </row>
    <row r="17" spans="1:35" x14ac:dyDescent="0.25">
      <c r="A17" s="29"/>
      <c r="B17" s="3" t="s">
        <v>8</v>
      </c>
      <c r="C17" s="3" t="s">
        <v>27</v>
      </c>
      <c r="D17" s="8"/>
      <c r="E17" s="9"/>
      <c r="F17" s="8">
        <v>1437</v>
      </c>
      <c r="G17" s="8"/>
      <c r="H17" s="8"/>
      <c r="I17" s="8"/>
      <c r="J17" s="8"/>
      <c r="K17" s="9"/>
      <c r="L17" s="9"/>
      <c r="M17" s="8"/>
      <c r="N17" s="8"/>
      <c r="O17" s="8"/>
      <c r="P17" s="8"/>
      <c r="Q17" s="8"/>
      <c r="R17" s="9"/>
      <c r="S17" s="9"/>
      <c r="T17" s="8"/>
      <c r="U17" s="8"/>
      <c r="V17" s="8"/>
      <c r="W17" s="8"/>
      <c r="X17" s="8"/>
      <c r="Y17" s="9"/>
      <c r="Z17" s="9"/>
      <c r="AA17" s="8"/>
      <c r="AB17" s="8"/>
      <c r="AC17" s="8"/>
      <c r="AD17" s="8"/>
      <c r="AE17" s="8"/>
      <c r="AF17" s="9"/>
      <c r="AG17" s="9"/>
      <c r="AH17" s="8"/>
      <c r="AI17" s="8">
        <f t="shared" si="0"/>
        <v>1437</v>
      </c>
    </row>
    <row r="18" spans="1:35" x14ac:dyDescent="0.25">
      <c r="A18" s="29"/>
      <c r="B18" s="3" t="s">
        <v>9</v>
      </c>
      <c r="C18" s="3" t="s">
        <v>37</v>
      </c>
      <c r="D18" s="8"/>
      <c r="E18" s="9"/>
      <c r="F18" s="8"/>
      <c r="G18" s="8"/>
      <c r="H18" s="8"/>
      <c r="I18" s="8"/>
      <c r="J18" s="8"/>
      <c r="K18" s="9"/>
      <c r="L18" s="9"/>
      <c r="M18" s="8"/>
      <c r="N18" s="8"/>
      <c r="O18" s="8"/>
      <c r="P18" s="8"/>
      <c r="Q18" s="8"/>
      <c r="R18" s="9"/>
      <c r="S18" s="9"/>
      <c r="T18" s="8"/>
      <c r="U18" s="8"/>
      <c r="V18" s="8"/>
      <c r="W18" s="8"/>
      <c r="X18" s="8"/>
      <c r="Y18" s="9"/>
      <c r="Z18" s="9"/>
      <c r="AA18" s="8"/>
      <c r="AB18" s="8"/>
      <c r="AC18" s="8"/>
      <c r="AD18" s="8"/>
      <c r="AE18" s="8"/>
      <c r="AF18" s="9"/>
      <c r="AG18" s="9"/>
      <c r="AH18" s="8"/>
      <c r="AI18" s="8">
        <f t="shared" si="0"/>
        <v>0</v>
      </c>
    </row>
    <row r="19" spans="1:35" x14ac:dyDescent="0.25">
      <c r="A19" s="29"/>
      <c r="B19" s="3" t="s">
        <v>10</v>
      </c>
      <c r="C19" s="3" t="s">
        <v>30</v>
      </c>
      <c r="D19" s="8"/>
      <c r="E19" s="9">
        <v>11120</v>
      </c>
      <c r="F19" s="8">
        <f t="shared" ref="E19:AH19" si="6">E19+F17-F18-F20</f>
        <v>12557</v>
      </c>
      <c r="G19" s="8">
        <f t="shared" si="6"/>
        <v>12557</v>
      </c>
      <c r="H19" s="8">
        <f t="shared" si="6"/>
        <v>12557</v>
      </c>
      <c r="I19" s="8">
        <f t="shared" si="6"/>
        <v>12557</v>
      </c>
      <c r="J19" s="8">
        <f t="shared" si="6"/>
        <v>12557</v>
      </c>
      <c r="K19" s="9">
        <f t="shared" si="6"/>
        <v>12557</v>
      </c>
      <c r="L19" s="9">
        <f t="shared" si="6"/>
        <v>12557</v>
      </c>
      <c r="M19" s="8">
        <f t="shared" si="6"/>
        <v>12557</v>
      </c>
      <c r="N19" s="8">
        <f t="shared" si="6"/>
        <v>12557</v>
      </c>
      <c r="O19" s="8">
        <f t="shared" si="6"/>
        <v>12557</v>
      </c>
      <c r="P19" s="8">
        <f t="shared" si="6"/>
        <v>12557</v>
      </c>
      <c r="Q19" s="8">
        <f t="shared" si="6"/>
        <v>12557</v>
      </c>
      <c r="R19" s="9">
        <f t="shared" si="6"/>
        <v>12557</v>
      </c>
      <c r="S19" s="9">
        <f t="shared" si="6"/>
        <v>12557</v>
      </c>
      <c r="T19" s="8">
        <f t="shared" si="6"/>
        <v>12557</v>
      </c>
      <c r="U19" s="8">
        <f t="shared" si="6"/>
        <v>12557</v>
      </c>
      <c r="V19" s="8">
        <f t="shared" si="6"/>
        <v>12557</v>
      </c>
      <c r="W19" s="8">
        <f t="shared" si="6"/>
        <v>12557</v>
      </c>
      <c r="X19" s="8">
        <f t="shared" si="6"/>
        <v>12557</v>
      </c>
      <c r="Y19" s="9">
        <f t="shared" si="6"/>
        <v>12557</v>
      </c>
      <c r="Z19" s="9">
        <f t="shared" si="6"/>
        <v>12557</v>
      </c>
      <c r="AA19" s="8">
        <f t="shared" si="6"/>
        <v>12557</v>
      </c>
      <c r="AB19" s="8">
        <f t="shared" si="6"/>
        <v>12557</v>
      </c>
      <c r="AC19" s="8">
        <f t="shared" si="6"/>
        <v>12557</v>
      </c>
      <c r="AD19" s="8">
        <f t="shared" si="6"/>
        <v>12557</v>
      </c>
      <c r="AE19" s="8">
        <f t="shared" si="6"/>
        <v>12557</v>
      </c>
      <c r="AF19" s="9">
        <f t="shared" si="6"/>
        <v>12557</v>
      </c>
      <c r="AG19" s="9">
        <f t="shared" si="6"/>
        <v>12557</v>
      </c>
      <c r="AH19" s="8">
        <f t="shared" si="6"/>
        <v>12557</v>
      </c>
      <c r="AI19" s="8">
        <f t="shared" si="0"/>
        <v>375273</v>
      </c>
    </row>
    <row r="20" spans="1:35" x14ac:dyDescent="0.25">
      <c r="A20" s="30"/>
      <c r="B20" s="3" t="s">
        <v>14</v>
      </c>
      <c r="C20" s="3" t="s">
        <v>31</v>
      </c>
      <c r="D20" s="8"/>
      <c r="E20" s="9"/>
      <c r="F20" s="8"/>
      <c r="G20" s="8"/>
      <c r="H20" s="8"/>
      <c r="I20" s="8"/>
      <c r="J20" s="8"/>
      <c r="K20" s="9"/>
      <c r="L20" s="9"/>
      <c r="M20" s="8"/>
      <c r="N20" s="8"/>
      <c r="O20" s="8"/>
      <c r="P20" s="8"/>
      <c r="Q20" s="8"/>
      <c r="R20" s="9"/>
      <c r="S20" s="9"/>
      <c r="T20" s="8"/>
      <c r="U20" s="8"/>
      <c r="V20" s="8"/>
      <c r="W20" s="8"/>
      <c r="X20" s="8"/>
      <c r="Y20" s="9"/>
      <c r="Z20" s="9"/>
      <c r="AA20" s="8"/>
      <c r="AB20" s="8"/>
      <c r="AC20" s="8"/>
      <c r="AD20" s="8"/>
      <c r="AE20" s="8"/>
      <c r="AF20" s="9"/>
      <c r="AG20" s="9"/>
      <c r="AH20" s="8"/>
      <c r="AI20" s="8">
        <f t="shared" si="0"/>
        <v>0</v>
      </c>
    </row>
    <row r="21" spans="1:35" hidden="1" x14ac:dyDescent="0.25">
      <c r="A21" s="28" t="s">
        <v>1</v>
      </c>
      <c r="B21" s="3" t="s">
        <v>7</v>
      </c>
      <c r="C21" s="3"/>
      <c r="D21" s="8"/>
      <c r="E21" s="9"/>
      <c r="F21" s="8"/>
      <c r="G21" s="8"/>
      <c r="H21" s="8"/>
      <c r="I21" s="8"/>
      <c r="J21" s="8"/>
      <c r="K21" s="9"/>
      <c r="L21" s="9"/>
      <c r="M21" s="8"/>
      <c r="N21" s="8"/>
      <c r="O21" s="8"/>
      <c r="P21" s="8"/>
      <c r="Q21" s="8"/>
      <c r="R21" s="9"/>
      <c r="S21" s="9"/>
      <c r="T21" s="8"/>
      <c r="U21" s="8"/>
      <c r="V21" s="8"/>
      <c r="W21" s="8"/>
      <c r="X21" s="8"/>
      <c r="Y21" s="9"/>
      <c r="Z21" s="9"/>
      <c r="AA21" s="8"/>
      <c r="AB21" s="8"/>
      <c r="AC21" s="8"/>
      <c r="AD21" s="8"/>
      <c r="AE21" s="8"/>
      <c r="AF21" s="9"/>
      <c r="AG21" s="9"/>
      <c r="AH21" s="8"/>
      <c r="AI21" s="8">
        <f t="shared" si="0"/>
        <v>0</v>
      </c>
    </row>
    <row r="22" spans="1:35" hidden="1" x14ac:dyDescent="0.25">
      <c r="A22" s="29"/>
      <c r="B22" s="3" t="s">
        <v>11</v>
      </c>
      <c r="C22" s="3"/>
      <c r="D22" s="8"/>
      <c r="E22" s="9"/>
      <c r="F22" s="8"/>
      <c r="G22" s="8"/>
      <c r="H22" s="8"/>
      <c r="I22" s="8"/>
      <c r="J22" s="8"/>
      <c r="K22" s="9"/>
      <c r="L22" s="9"/>
      <c r="M22" s="8"/>
      <c r="N22" s="8"/>
      <c r="O22" s="8"/>
      <c r="P22" s="8"/>
      <c r="Q22" s="8"/>
      <c r="R22" s="9"/>
      <c r="S22" s="9"/>
      <c r="T22" s="8"/>
      <c r="U22" s="8"/>
      <c r="V22" s="8"/>
      <c r="W22" s="8"/>
      <c r="X22" s="8"/>
      <c r="Y22" s="9"/>
      <c r="Z22" s="9"/>
      <c r="AA22" s="8"/>
      <c r="AB22" s="8"/>
      <c r="AC22" s="8"/>
      <c r="AD22" s="8"/>
      <c r="AE22" s="8"/>
      <c r="AF22" s="9"/>
      <c r="AG22" s="9"/>
      <c r="AH22" s="8"/>
      <c r="AI22" s="8">
        <f t="shared" si="0"/>
        <v>0</v>
      </c>
    </row>
    <row r="23" spans="1:35" hidden="1" x14ac:dyDescent="0.25">
      <c r="A23" s="29"/>
      <c r="B23" s="3" t="s">
        <v>15</v>
      </c>
      <c r="C23" s="3"/>
      <c r="D23" s="8"/>
      <c r="E23" s="9"/>
      <c r="F23" s="8"/>
      <c r="G23" s="8"/>
      <c r="H23" s="8"/>
      <c r="I23" s="8"/>
      <c r="J23" s="8"/>
      <c r="K23" s="9"/>
      <c r="L23" s="9"/>
      <c r="M23" s="8"/>
      <c r="N23" s="8"/>
      <c r="O23" s="8"/>
      <c r="P23" s="8"/>
      <c r="Q23" s="8"/>
      <c r="R23" s="9"/>
      <c r="S23" s="9"/>
      <c r="T23" s="8"/>
      <c r="U23" s="8"/>
      <c r="V23" s="8"/>
      <c r="W23" s="8"/>
      <c r="X23" s="8"/>
      <c r="Y23" s="9"/>
      <c r="Z23" s="9"/>
      <c r="AA23" s="8"/>
      <c r="AB23" s="8"/>
      <c r="AC23" s="8"/>
      <c r="AD23" s="8"/>
      <c r="AE23" s="8"/>
      <c r="AF23" s="9"/>
      <c r="AG23" s="9"/>
      <c r="AH23" s="8"/>
      <c r="AI23" s="8">
        <f t="shared" si="0"/>
        <v>0</v>
      </c>
    </row>
    <row r="24" spans="1:35" hidden="1" x14ac:dyDescent="0.25">
      <c r="A24" s="29"/>
      <c r="B24" s="3" t="s">
        <v>16</v>
      </c>
      <c r="C24" s="3"/>
      <c r="D24" s="8"/>
      <c r="E24" s="9">
        <f t="shared" ref="E24:AH24" si="7">D24+E23-E25</f>
        <v>0</v>
      </c>
      <c r="F24" s="8">
        <f t="shared" si="7"/>
        <v>0</v>
      </c>
      <c r="G24" s="8">
        <f t="shared" si="7"/>
        <v>0</v>
      </c>
      <c r="H24" s="8">
        <f t="shared" si="7"/>
        <v>0</v>
      </c>
      <c r="I24" s="8">
        <f t="shared" si="7"/>
        <v>0</v>
      </c>
      <c r="J24" s="8">
        <f t="shared" si="7"/>
        <v>0</v>
      </c>
      <c r="K24" s="9">
        <f t="shared" si="7"/>
        <v>0</v>
      </c>
      <c r="L24" s="9">
        <f t="shared" si="7"/>
        <v>0</v>
      </c>
      <c r="M24" s="8">
        <f t="shared" si="7"/>
        <v>0</v>
      </c>
      <c r="N24" s="8">
        <f t="shared" si="7"/>
        <v>0</v>
      </c>
      <c r="O24" s="8">
        <f t="shared" si="7"/>
        <v>0</v>
      </c>
      <c r="P24" s="8">
        <f t="shared" si="7"/>
        <v>0</v>
      </c>
      <c r="Q24" s="8">
        <f t="shared" si="7"/>
        <v>0</v>
      </c>
      <c r="R24" s="9">
        <f t="shared" si="7"/>
        <v>0</v>
      </c>
      <c r="S24" s="9">
        <f t="shared" si="7"/>
        <v>0</v>
      </c>
      <c r="T24" s="8">
        <f t="shared" si="7"/>
        <v>0</v>
      </c>
      <c r="U24" s="8">
        <f t="shared" si="7"/>
        <v>0</v>
      </c>
      <c r="V24" s="8">
        <f t="shared" si="7"/>
        <v>0</v>
      </c>
      <c r="W24" s="8">
        <f t="shared" si="7"/>
        <v>0</v>
      </c>
      <c r="X24" s="8">
        <f t="shared" si="7"/>
        <v>0</v>
      </c>
      <c r="Y24" s="9">
        <f t="shared" si="7"/>
        <v>0</v>
      </c>
      <c r="Z24" s="9">
        <f t="shared" si="7"/>
        <v>0</v>
      </c>
      <c r="AA24" s="8">
        <f t="shared" si="7"/>
        <v>0</v>
      </c>
      <c r="AB24" s="8">
        <f t="shared" si="7"/>
        <v>0</v>
      </c>
      <c r="AC24" s="8">
        <f t="shared" si="7"/>
        <v>0</v>
      </c>
      <c r="AD24" s="8">
        <f t="shared" si="7"/>
        <v>0</v>
      </c>
      <c r="AE24" s="8">
        <f t="shared" si="7"/>
        <v>0</v>
      </c>
      <c r="AF24" s="9">
        <f t="shared" si="7"/>
        <v>0</v>
      </c>
      <c r="AG24" s="9">
        <f t="shared" si="7"/>
        <v>0</v>
      </c>
      <c r="AH24" s="8">
        <f t="shared" si="7"/>
        <v>0</v>
      </c>
      <c r="AI24" s="8">
        <f t="shared" si="0"/>
        <v>0</v>
      </c>
    </row>
    <row r="25" spans="1:35" hidden="1" x14ac:dyDescent="0.25">
      <c r="A25" s="29"/>
      <c r="B25" s="3" t="s">
        <v>8</v>
      </c>
      <c r="C25" s="3"/>
      <c r="D25" s="8"/>
      <c r="E25" s="9"/>
      <c r="F25" s="8"/>
      <c r="G25" s="8"/>
      <c r="H25" s="8"/>
      <c r="I25" s="8"/>
      <c r="J25" s="8"/>
      <c r="K25" s="9"/>
      <c r="L25" s="9"/>
      <c r="M25" s="8"/>
      <c r="N25" s="8"/>
      <c r="O25" s="8"/>
      <c r="P25" s="8"/>
      <c r="Q25" s="8"/>
      <c r="R25" s="9"/>
      <c r="S25" s="9"/>
      <c r="T25" s="8"/>
      <c r="U25" s="8"/>
      <c r="V25" s="8"/>
      <c r="W25" s="8"/>
      <c r="X25" s="8"/>
      <c r="Y25" s="9"/>
      <c r="Z25" s="9"/>
      <c r="AA25" s="8"/>
      <c r="AB25" s="8"/>
      <c r="AC25" s="8"/>
      <c r="AD25" s="8"/>
      <c r="AE25" s="8"/>
      <c r="AF25" s="9"/>
      <c r="AG25" s="9"/>
      <c r="AH25" s="8"/>
      <c r="AI25" s="8">
        <f t="shared" si="0"/>
        <v>0</v>
      </c>
    </row>
    <row r="26" spans="1:35" hidden="1" x14ac:dyDescent="0.25">
      <c r="A26" s="29"/>
      <c r="B26" s="3" t="s">
        <v>9</v>
      </c>
      <c r="C26" s="3"/>
      <c r="D26" s="8"/>
      <c r="E26" s="9"/>
      <c r="F26" s="8"/>
      <c r="G26" s="8"/>
      <c r="H26" s="8"/>
      <c r="I26" s="8"/>
      <c r="J26" s="8"/>
      <c r="K26" s="9"/>
      <c r="L26" s="9"/>
      <c r="M26" s="8"/>
      <c r="N26" s="8"/>
      <c r="O26" s="8"/>
      <c r="P26" s="8"/>
      <c r="Q26" s="8"/>
      <c r="R26" s="9"/>
      <c r="S26" s="9"/>
      <c r="T26" s="8"/>
      <c r="U26" s="8"/>
      <c r="V26" s="8"/>
      <c r="W26" s="8"/>
      <c r="X26" s="8"/>
      <c r="Y26" s="9"/>
      <c r="Z26" s="9"/>
      <c r="AA26" s="8"/>
      <c r="AB26" s="8"/>
      <c r="AC26" s="8"/>
      <c r="AD26" s="8"/>
      <c r="AE26" s="8"/>
      <c r="AF26" s="9"/>
      <c r="AG26" s="9"/>
      <c r="AH26" s="8"/>
      <c r="AI26" s="8">
        <f t="shared" si="0"/>
        <v>0</v>
      </c>
    </row>
    <row r="27" spans="1:35" hidden="1" x14ac:dyDescent="0.25">
      <c r="A27" s="29"/>
      <c r="B27" s="3" t="s">
        <v>10</v>
      </c>
      <c r="C27" s="3"/>
      <c r="D27" s="8"/>
      <c r="E27" s="9">
        <f t="shared" ref="E27:AH27" si="8">D27+E25-E26-E28</f>
        <v>0</v>
      </c>
      <c r="F27" s="8">
        <f t="shared" si="8"/>
        <v>0</v>
      </c>
      <c r="G27" s="8">
        <f t="shared" si="8"/>
        <v>0</v>
      </c>
      <c r="H27" s="8">
        <f t="shared" si="8"/>
        <v>0</v>
      </c>
      <c r="I27" s="8">
        <f t="shared" si="8"/>
        <v>0</v>
      </c>
      <c r="J27" s="8">
        <f t="shared" si="8"/>
        <v>0</v>
      </c>
      <c r="K27" s="9">
        <f t="shared" si="8"/>
        <v>0</v>
      </c>
      <c r="L27" s="9">
        <f t="shared" si="8"/>
        <v>0</v>
      </c>
      <c r="M27" s="8">
        <f t="shared" si="8"/>
        <v>0</v>
      </c>
      <c r="N27" s="8">
        <f t="shared" si="8"/>
        <v>0</v>
      </c>
      <c r="O27" s="8">
        <f t="shared" si="8"/>
        <v>0</v>
      </c>
      <c r="P27" s="8">
        <f t="shared" si="8"/>
        <v>0</v>
      </c>
      <c r="Q27" s="8">
        <f t="shared" si="8"/>
        <v>0</v>
      </c>
      <c r="R27" s="9">
        <f t="shared" si="8"/>
        <v>0</v>
      </c>
      <c r="S27" s="9">
        <f t="shared" si="8"/>
        <v>0</v>
      </c>
      <c r="T27" s="8">
        <f t="shared" si="8"/>
        <v>0</v>
      </c>
      <c r="U27" s="8">
        <f t="shared" si="8"/>
        <v>0</v>
      </c>
      <c r="V27" s="8">
        <f t="shared" si="8"/>
        <v>0</v>
      </c>
      <c r="W27" s="8">
        <f t="shared" si="8"/>
        <v>0</v>
      </c>
      <c r="X27" s="8">
        <f t="shared" si="8"/>
        <v>0</v>
      </c>
      <c r="Y27" s="9">
        <f t="shared" si="8"/>
        <v>0</v>
      </c>
      <c r="Z27" s="9">
        <f t="shared" si="8"/>
        <v>0</v>
      </c>
      <c r="AA27" s="8">
        <f t="shared" si="8"/>
        <v>0</v>
      </c>
      <c r="AB27" s="8">
        <f t="shared" si="8"/>
        <v>0</v>
      </c>
      <c r="AC27" s="8">
        <f t="shared" si="8"/>
        <v>0</v>
      </c>
      <c r="AD27" s="8">
        <f t="shared" si="8"/>
        <v>0</v>
      </c>
      <c r="AE27" s="8">
        <f t="shared" si="8"/>
        <v>0</v>
      </c>
      <c r="AF27" s="9">
        <f t="shared" si="8"/>
        <v>0</v>
      </c>
      <c r="AG27" s="9">
        <f t="shared" si="8"/>
        <v>0</v>
      </c>
      <c r="AH27" s="8">
        <f t="shared" si="8"/>
        <v>0</v>
      </c>
      <c r="AI27" s="8">
        <f t="shared" si="0"/>
        <v>0</v>
      </c>
    </row>
    <row r="28" spans="1:35" hidden="1" x14ac:dyDescent="0.25">
      <c r="A28" s="30"/>
      <c r="B28" s="3" t="s">
        <v>14</v>
      </c>
      <c r="C28" s="3"/>
      <c r="D28" s="8"/>
      <c r="E28" s="9"/>
      <c r="F28" s="8"/>
      <c r="G28" s="8"/>
      <c r="H28" s="8"/>
      <c r="I28" s="8"/>
      <c r="J28" s="8"/>
      <c r="K28" s="9"/>
      <c r="L28" s="9"/>
      <c r="M28" s="8"/>
      <c r="N28" s="8"/>
      <c r="O28" s="8"/>
      <c r="P28" s="8"/>
      <c r="Q28" s="8"/>
      <c r="R28" s="9"/>
      <c r="S28" s="9"/>
      <c r="T28" s="8"/>
      <c r="U28" s="8"/>
      <c r="V28" s="8"/>
      <c r="W28" s="8"/>
      <c r="X28" s="8"/>
      <c r="Y28" s="9"/>
      <c r="Z28" s="9"/>
      <c r="AA28" s="8"/>
      <c r="AB28" s="8"/>
      <c r="AC28" s="8"/>
      <c r="AD28" s="8"/>
      <c r="AE28" s="8"/>
      <c r="AF28" s="9"/>
      <c r="AG28" s="9"/>
      <c r="AH28" s="8"/>
      <c r="AI28" s="8">
        <f t="shared" si="0"/>
        <v>0</v>
      </c>
    </row>
    <row r="29" spans="1:35" hidden="1" x14ac:dyDescent="0.25">
      <c r="AI29" s="8">
        <f t="shared" si="0"/>
        <v>0</v>
      </c>
    </row>
  </sheetData>
  <mergeCells count="7">
    <mergeCell ref="A21:A28"/>
    <mergeCell ref="A1:A2"/>
    <mergeCell ref="D1:D2"/>
    <mergeCell ref="AI1:AI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zoomScale="80" zoomScaleNormal="80" workbookViewId="0">
      <pane xSplit="2" topLeftCell="K1" activePane="topRight" state="frozen"/>
      <selection pane="topRight" activeCell="AA20" sqref="AA20:AA21"/>
    </sheetView>
  </sheetViews>
  <sheetFormatPr defaultColWidth="8.875" defaultRowHeight="15.75" x14ac:dyDescent="0.25"/>
  <cols>
    <col min="1" max="1" width="8.875" style="1"/>
    <col min="2" max="2" width="15.125" style="4" customWidth="1"/>
    <col min="3" max="3" width="15.25" style="4" customWidth="1"/>
    <col min="4" max="35" width="9.125" style="4" customWidth="1"/>
    <col min="36" max="16384" width="8.875" style="1"/>
  </cols>
  <sheetData>
    <row r="1" spans="1:35" x14ac:dyDescent="0.25">
      <c r="A1" s="31" t="s">
        <v>17</v>
      </c>
      <c r="B1" s="12" t="s">
        <v>5</v>
      </c>
      <c r="C1" s="14" t="s">
        <v>29</v>
      </c>
      <c r="D1" s="33" t="s">
        <v>4</v>
      </c>
      <c r="E1" s="2">
        <v>1</v>
      </c>
      <c r="F1" s="6">
        <v>2</v>
      </c>
      <c r="G1" s="6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6">
        <v>9</v>
      </c>
      <c r="N1" s="6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6">
        <v>16</v>
      </c>
      <c r="U1" s="6">
        <v>17</v>
      </c>
      <c r="V1" s="2">
        <v>18</v>
      </c>
      <c r="W1" s="2">
        <v>19</v>
      </c>
      <c r="X1" s="2">
        <v>20</v>
      </c>
      <c r="Y1" s="2">
        <v>21</v>
      </c>
      <c r="Z1" s="2">
        <v>22</v>
      </c>
      <c r="AA1" s="6">
        <v>23</v>
      </c>
      <c r="AB1" s="6">
        <v>24</v>
      </c>
      <c r="AC1" s="2">
        <v>25</v>
      </c>
      <c r="AD1" s="2">
        <v>26</v>
      </c>
      <c r="AE1" s="2">
        <v>27</v>
      </c>
      <c r="AF1" s="2">
        <v>28</v>
      </c>
      <c r="AG1" s="2">
        <v>29</v>
      </c>
      <c r="AH1" s="6">
        <v>30</v>
      </c>
      <c r="AI1" s="35" t="s">
        <v>18</v>
      </c>
    </row>
    <row r="2" spans="1:35" x14ac:dyDescent="0.25">
      <c r="A2" s="32"/>
      <c r="B2" s="13" t="s">
        <v>6</v>
      </c>
      <c r="C2" s="14"/>
      <c r="D2" s="34"/>
      <c r="E2" s="3" t="s">
        <v>24</v>
      </c>
      <c r="F2" s="7" t="s">
        <v>25</v>
      </c>
      <c r="G2" s="7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7" t="s">
        <v>25</v>
      </c>
      <c r="N2" s="7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7" t="s">
        <v>25</v>
      </c>
      <c r="U2" s="7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7" t="s">
        <v>25</v>
      </c>
      <c r="AB2" s="7" t="s">
        <v>19</v>
      </c>
      <c r="AC2" s="3" t="s">
        <v>20</v>
      </c>
      <c r="AD2" s="3" t="s">
        <v>21</v>
      </c>
      <c r="AE2" s="3" t="s">
        <v>22</v>
      </c>
      <c r="AF2" s="3" t="s">
        <v>23</v>
      </c>
      <c r="AG2" s="3" t="s">
        <v>24</v>
      </c>
      <c r="AH2" s="7" t="s">
        <v>25</v>
      </c>
      <c r="AI2" s="36"/>
    </row>
    <row r="3" spans="1:35" x14ac:dyDescent="0.25">
      <c r="A3" s="28" t="s">
        <v>32</v>
      </c>
      <c r="B3" s="3" t="s">
        <v>7</v>
      </c>
      <c r="C3" s="11"/>
      <c r="D3" s="8"/>
      <c r="E3" s="8"/>
      <c r="F3" s="9"/>
      <c r="G3" s="9"/>
      <c r="H3" s="8"/>
      <c r="I3" s="8"/>
      <c r="J3" s="8"/>
      <c r="K3" s="8"/>
      <c r="L3" s="8"/>
      <c r="M3" s="9"/>
      <c r="N3" s="9"/>
      <c r="O3" s="8"/>
      <c r="P3" s="8"/>
      <c r="Q3" s="8"/>
      <c r="R3" s="8"/>
      <c r="S3" s="8"/>
      <c r="T3" s="9"/>
      <c r="U3" s="9"/>
      <c r="V3" s="8"/>
      <c r="W3" s="8"/>
      <c r="X3" s="8"/>
      <c r="Y3" s="8"/>
      <c r="Z3" s="8"/>
      <c r="AA3" s="9"/>
      <c r="AB3" s="9"/>
      <c r="AC3" s="8"/>
      <c r="AD3" s="8"/>
      <c r="AE3" s="8"/>
      <c r="AF3" s="8"/>
      <c r="AG3" s="8"/>
      <c r="AH3" s="9"/>
      <c r="AI3" s="8">
        <f t="shared" ref="AI3:AI34" si="0">SUM(E3:AH3)</f>
        <v>0</v>
      </c>
    </row>
    <row r="4" spans="1:35" x14ac:dyDescent="0.25">
      <c r="A4" s="29"/>
      <c r="B4" s="5" t="s">
        <v>11</v>
      </c>
      <c r="C4" s="5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>
        <f t="shared" si="0"/>
        <v>0</v>
      </c>
    </row>
    <row r="5" spans="1:35" x14ac:dyDescent="0.25">
      <c r="A5" s="29"/>
      <c r="B5" s="3" t="s">
        <v>12</v>
      </c>
      <c r="C5" s="3"/>
      <c r="D5" s="8"/>
      <c r="E5" s="8"/>
      <c r="F5" s="9"/>
      <c r="G5" s="9"/>
      <c r="H5" s="8"/>
      <c r="I5" s="8">
        <v>2500</v>
      </c>
      <c r="J5" s="8"/>
      <c r="K5" s="8"/>
      <c r="L5" s="8">
        <f>27500</f>
        <v>27500</v>
      </c>
      <c r="M5" s="9"/>
      <c r="N5" s="9"/>
      <c r="O5" s="8"/>
      <c r="P5" s="8">
        <v>10000</v>
      </c>
      <c r="Q5" s="8"/>
      <c r="R5" s="8"/>
      <c r="S5" s="8">
        <v>20000</v>
      </c>
      <c r="T5" s="9"/>
      <c r="U5" s="9"/>
      <c r="V5" s="8"/>
      <c r="W5" s="8">
        <v>30000</v>
      </c>
      <c r="X5" s="8"/>
      <c r="Y5" s="8">
        <v>12500</v>
      </c>
      <c r="Z5" s="8">
        <v>12500</v>
      </c>
      <c r="AA5" s="9"/>
      <c r="AB5" s="9"/>
      <c r="AC5" s="8">
        <v>5000</v>
      </c>
      <c r="AD5" s="8"/>
      <c r="AE5" s="8">
        <v>15000</v>
      </c>
      <c r="AF5" s="8"/>
      <c r="AG5" s="8">
        <v>7500</v>
      </c>
      <c r="AH5" s="9"/>
      <c r="AI5" s="8">
        <f t="shared" si="0"/>
        <v>142500</v>
      </c>
    </row>
    <row r="6" spans="1:35" x14ac:dyDescent="0.25">
      <c r="A6" s="29"/>
      <c r="B6" s="3" t="s">
        <v>13</v>
      </c>
      <c r="C6" s="3" t="s">
        <v>26</v>
      </c>
      <c r="D6" s="8">
        <v>46816</v>
      </c>
      <c r="E6" s="8">
        <f>D6+E5-E7</f>
        <v>44158</v>
      </c>
      <c r="F6" s="9">
        <f>E6+F5-F7</f>
        <v>42491</v>
      </c>
      <c r="G6" s="9">
        <f t="shared" ref="G6:AH6" si="1">F6+G5-G7</f>
        <v>42491</v>
      </c>
      <c r="H6" s="8">
        <f t="shared" si="1"/>
        <v>39801</v>
      </c>
      <c r="I6" s="8">
        <f t="shared" si="1"/>
        <v>37241</v>
      </c>
      <c r="J6" s="8">
        <f t="shared" si="1"/>
        <v>32241</v>
      </c>
      <c r="K6" s="8">
        <f t="shared" si="1"/>
        <v>26690</v>
      </c>
      <c r="L6" s="8">
        <f t="shared" si="1"/>
        <v>47987</v>
      </c>
      <c r="M6" s="9">
        <f t="shared" si="1"/>
        <v>45027</v>
      </c>
      <c r="N6" s="9">
        <f t="shared" si="1"/>
        <v>45027</v>
      </c>
      <c r="O6" s="8">
        <f t="shared" si="1"/>
        <v>39240</v>
      </c>
      <c r="P6" s="8">
        <f t="shared" si="1"/>
        <v>44559</v>
      </c>
      <c r="Q6" s="8">
        <f t="shared" si="1"/>
        <v>37930</v>
      </c>
      <c r="R6" s="8">
        <f t="shared" si="1"/>
        <v>30905</v>
      </c>
      <c r="S6" s="8">
        <f t="shared" si="1"/>
        <v>45493</v>
      </c>
      <c r="T6" s="9">
        <f t="shared" si="1"/>
        <v>42973</v>
      </c>
      <c r="U6" s="9">
        <f t="shared" si="1"/>
        <v>42973</v>
      </c>
      <c r="V6" s="8">
        <f t="shared" si="1"/>
        <v>33990</v>
      </c>
      <c r="W6" s="8">
        <f t="shared" si="1"/>
        <v>54646</v>
      </c>
      <c r="X6" s="8">
        <f t="shared" si="1"/>
        <v>45861</v>
      </c>
      <c r="Y6" s="8">
        <f t="shared" si="1"/>
        <v>49534</v>
      </c>
      <c r="Z6" s="8">
        <f t="shared" si="1"/>
        <v>53447</v>
      </c>
      <c r="AA6" s="9">
        <f t="shared" si="1"/>
        <v>47660</v>
      </c>
      <c r="AB6" s="9">
        <f t="shared" si="1"/>
        <v>47660</v>
      </c>
      <c r="AC6" s="8">
        <f t="shared" si="1"/>
        <v>47922</v>
      </c>
      <c r="AD6" s="8">
        <f t="shared" si="1"/>
        <v>41110</v>
      </c>
      <c r="AE6" s="8">
        <f t="shared" si="1"/>
        <v>48716</v>
      </c>
      <c r="AF6" s="8">
        <f t="shared" si="1"/>
        <v>41363</v>
      </c>
      <c r="AG6" s="8">
        <f t="shared" si="1"/>
        <v>40638</v>
      </c>
      <c r="AH6" s="9">
        <f t="shared" si="1"/>
        <v>33737</v>
      </c>
      <c r="AI6" s="8">
        <f t="shared" si="0"/>
        <v>1273511</v>
      </c>
    </row>
    <row r="7" spans="1:35" x14ac:dyDescent="0.25">
      <c r="A7" s="29"/>
      <c r="B7" s="3" t="s">
        <v>8</v>
      </c>
      <c r="C7" s="3" t="s">
        <v>27</v>
      </c>
      <c r="D7" s="8"/>
      <c r="E7" s="8">
        <v>2658</v>
      </c>
      <c r="F7" s="9">
        <v>1667</v>
      </c>
      <c r="G7" s="9"/>
      <c r="H7" s="8">
        <v>2690</v>
      </c>
      <c r="I7" s="8">
        <v>5060</v>
      </c>
      <c r="J7" s="8">
        <v>5000</v>
      </c>
      <c r="K7" s="8">
        <v>5551</v>
      </c>
      <c r="L7" s="8">
        <v>6203</v>
      </c>
      <c r="M7" s="9">
        <v>2960</v>
      </c>
      <c r="N7" s="9"/>
      <c r="O7" s="8">
        <v>5787</v>
      </c>
      <c r="P7" s="8">
        <v>4681</v>
      </c>
      <c r="Q7" s="8">
        <v>6629</v>
      </c>
      <c r="R7" s="8">
        <v>7025</v>
      </c>
      <c r="S7" s="8">
        <v>5412</v>
      </c>
      <c r="T7" s="9">
        <v>2520</v>
      </c>
      <c r="U7" s="9"/>
      <c r="V7" s="8">
        <v>8983</v>
      </c>
      <c r="W7" s="8">
        <v>9344</v>
      </c>
      <c r="X7" s="8">
        <v>8785</v>
      </c>
      <c r="Y7" s="8">
        <v>8827</v>
      </c>
      <c r="Z7" s="8">
        <v>8587</v>
      </c>
      <c r="AA7" s="9">
        <v>5787</v>
      </c>
      <c r="AB7" s="9"/>
      <c r="AC7" s="8">
        <v>4738</v>
      </c>
      <c r="AD7" s="8">
        <v>6812</v>
      </c>
      <c r="AE7" s="8">
        <v>7394</v>
      </c>
      <c r="AF7" s="8">
        <v>7353</v>
      </c>
      <c r="AG7" s="8">
        <v>8225</v>
      </c>
      <c r="AH7" s="9">
        <v>6901</v>
      </c>
      <c r="AI7" s="8">
        <f t="shared" si="0"/>
        <v>155579</v>
      </c>
    </row>
    <row r="8" spans="1:35" x14ac:dyDescent="0.25">
      <c r="A8" s="29"/>
      <c r="B8" s="3" t="s">
        <v>9</v>
      </c>
      <c r="C8" s="3"/>
      <c r="D8" s="8"/>
      <c r="E8" s="8"/>
      <c r="F8" s="9"/>
      <c r="G8" s="9"/>
      <c r="H8" s="8"/>
      <c r="I8" s="8"/>
      <c r="J8" s="8"/>
      <c r="K8" s="8"/>
      <c r="L8" s="8"/>
      <c r="M8" s="9"/>
      <c r="N8" s="9"/>
      <c r="O8" s="8"/>
      <c r="P8" s="8"/>
      <c r="Q8" s="8"/>
      <c r="R8" s="8"/>
      <c r="S8" s="8"/>
      <c r="T8" s="9"/>
      <c r="U8" s="9"/>
      <c r="V8" s="8"/>
      <c r="W8" s="8"/>
      <c r="X8" s="8"/>
      <c r="Y8" s="8"/>
      <c r="Z8" s="8"/>
      <c r="AA8" s="9"/>
      <c r="AB8" s="9"/>
      <c r="AC8" s="8"/>
      <c r="AD8" s="8"/>
      <c r="AE8" s="8"/>
      <c r="AF8" s="8"/>
      <c r="AG8" s="8"/>
      <c r="AH8" s="9"/>
      <c r="AI8" s="8">
        <f t="shared" si="0"/>
        <v>0</v>
      </c>
    </row>
    <row r="9" spans="1:35" x14ac:dyDescent="0.25">
      <c r="A9" s="29"/>
      <c r="B9" s="3" t="s">
        <v>10</v>
      </c>
      <c r="C9" s="3" t="s">
        <v>30</v>
      </c>
      <c r="D9" s="8">
        <v>22443</v>
      </c>
      <c r="E9" s="8">
        <f t="shared" ref="E9:AH9" si="2">D9+E7-E8-E10</f>
        <v>25101</v>
      </c>
      <c r="F9" s="9">
        <f t="shared" si="2"/>
        <v>26768</v>
      </c>
      <c r="G9" s="9">
        <f t="shared" si="2"/>
        <v>26768</v>
      </c>
      <c r="H9" s="8">
        <f t="shared" si="2"/>
        <v>29458</v>
      </c>
      <c r="I9" s="8">
        <f t="shared" si="2"/>
        <v>12518</v>
      </c>
      <c r="J9" s="8">
        <f t="shared" si="2"/>
        <v>17518</v>
      </c>
      <c r="K9" s="8">
        <f t="shared" si="2"/>
        <v>23069</v>
      </c>
      <c r="L9" s="8">
        <f t="shared" si="2"/>
        <v>29272</v>
      </c>
      <c r="M9" s="9">
        <f t="shared" si="2"/>
        <v>32232</v>
      </c>
      <c r="N9" s="9">
        <f t="shared" si="2"/>
        <v>32232</v>
      </c>
      <c r="O9" s="8">
        <f t="shared" si="2"/>
        <v>38019</v>
      </c>
      <c r="P9" s="8">
        <f t="shared" si="2"/>
        <v>15200</v>
      </c>
      <c r="Q9" s="8">
        <f t="shared" si="2"/>
        <v>21829</v>
      </c>
      <c r="R9" s="8">
        <f t="shared" si="2"/>
        <v>28854</v>
      </c>
      <c r="S9" s="8">
        <f t="shared" si="2"/>
        <v>34266</v>
      </c>
      <c r="T9" s="9">
        <f t="shared" si="2"/>
        <v>36786</v>
      </c>
      <c r="U9" s="9">
        <f t="shared" si="2"/>
        <v>36786</v>
      </c>
      <c r="V9" s="8">
        <f t="shared" si="2"/>
        <v>45769</v>
      </c>
      <c r="W9" s="8">
        <f t="shared" si="2"/>
        <v>27613</v>
      </c>
      <c r="X9" s="8">
        <f t="shared" si="2"/>
        <v>36398</v>
      </c>
      <c r="Y9" s="8">
        <f t="shared" si="2"/>
        <v>45225</v>
      </c>
      <c r="Z9" s="8">
        <f t="shared" si="2"/>
        <v>53812</v>
      </c>
      <c r="AA9" s="9">
        <f t="shared" si="2"/>
        <v>59599</v>
      </c>
      <c r="AB9" s="9">
        <f t="shared" si="2"/>
        <v>59599</v>
      </c>
      <c r="AC9" s="8">
        <f t="shared" si="2"/>
        <v>64337</v>
      </c>
      <c r="AD9" s="8">
        <f t="shared" si="2"/>
        <v>27149</v>
      </c>
      <c r="AE9" s="8">
        <f t="shared" si="2"/>
        <v>34543</v>
      </c>
      <c r="AF9" s="8">
        <f t="shared" si="2"/>
        <v>41896</v>
      </c>
      <c r="AG9" s="8">
        <f t="shared" si="2"/>
        <v>50121</v>
      </c>
      <c r="AH9" s="9">
        <f t="shared" si="2"/>
        <v>57022</v>
      </c>
      <c r="AI9" s="8">
        <f t="shared" si="0"/>
        <v>1069759</v>
      </c>
    </row>
    <row r="10" spans="1:35" x14ac:dyDescent="0.25">
      <c r="A10" s="30"/>
      <c r="B10" s="3" t="s">
        <v>14</v>
      </c>
      <c r="C10" s="3" t="s">
        <v>31</v>
      </c>
      <c r="D10" s="8"/>
      <c r="E10" s="8"/>
      <c r="F10" s="9"/>
      <c r="G10" s="9"/>
      <c r="H10" s="8"/>
      <c r="I10" s="8">
        <v>22000</v>
      </c>
      <c r="J10" s="8"/>
      <c r="K10" s="8"/>
      <c r="L10" s="8"/>
      <c r="M10" s="9"/>
      <c r="N10" s="9"/>
      <c r="O10" s="8"/>
      <c r="P10" s="8">
        <v>27500</v>
      </c>
      <c r="Q10" s="8"/>
      <c r="R10" s="8"/>
      <c r="S10" s="8"/>
      <c r="T10" s="9"/>
      <c r="U10" s="9"/>
      <c r="V10" s="8"/>
      <c r="W10" s="8">
        <v>27500</v>
      </c>
      <c r="X10" s="8"/>
      <c r="Y10" s="8"/>
      <c r="Z10" s="8"/>
      <c r="AA10" s="9"/>
      <c r="AB10" s="9"/>
      <c r="AC10" s="8"/>
      <c r="AD10" s="8">
        <v>44000</v>
      </c>
      <c r="AE10" s="8"/>
      <c r="AF10" s="8"/>
      <c r="AG10" s="8"/>
      <c r="AH10" s="9"/>
      <c r="AI10" s="8">
        <f t="shared" si="0"/>
        <v>121000</v>
      </c>
    </row>
    <row r="11" spans="1:35" x14ac:dyDescent="0.25">
      <c r="A11" s="28" t="s">
        <v>33</v>
      </c>
      <c r="B11" s="3" t="s">
        <v>7</v>
      </c>
      <c r="C11" s="11"/>
      <c r="D11" s="8"/>
      <c r="E11" s="8"/>
      <c r="F11" s="9"/>
      <c r="G11" s="9"/>
      <c r="H11" s="8"/>
      <c r="I11" s="8"/>
      <c r="J11" s="8"/>
      <c r="K11" s="8"/>
      <c r="L11" s="8"/>
      <c r="M11" s="9"/>
      <c r="N11" s="9"/>
      <c r="O11" s="8"/>
      <c r="P11" s="8"/>
      <c r="Q11" s="8"/>
      <c r="R11" s="8"/>
      <c r="S11" s="8"/>
      <c r="T11" s="9"/>
      <c r="U11" s="9"/>
      <c r="V11" s="8"/>
      <c r="W11" s="8"/>
      <c r="X11" s="8"/>
      <c r="Y11" s="8"/>
      <c r="Z11" s="8"/>
      <c r="AA11" s="9"/>
      <c r="AB11" s="9"/>
      <c r="AC11" s="8"/>
      <c r="AD11" s="8"/>
      <c r="AE11" s="8"/>
      <c r="AF11" s="8"/>
      <c r="AG11" s="8"/>
      <c r="AH11" s="9"/>
      <c r="AI11" s="8">
        <f t="shared" si="0"/>
        <v>0</v>
      </c>
    </row>
    <row r="12" spans="1:35" x14ac:dyDescent="0.25">
      <c r="A12" s="29"/>
      <c r="B12" s="5" t="s">
        <v>11</v>
      </c>
      <c r="C12" s="5" t="s">
        <v>28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>
        <f t="shared" si="0"/>
        <v>0</v>
      </c>
    </row>
    <row r="13" spans="1:35" x14ac:dyDescent="0.25">
      <c r="A13" s="29"/>
      <c r="B13" s="3" t="s">
        <v>15</v>
      </c>
      <c r="C13" s="3"/>
      <c r="D13" s="8"/>
      <c r="E13" s="8"/>
      <c r="F13" s="9"/>
      <c r="G13" s="9"/>
      <c r="H13" s="8"/>
      <c r="I13" s="8">
        <v>36400</v>
      </c>
      <c r="J13" s="8"/>
      <c r="K13" s="8"/>
      <c r="L13" s="8">
        <f>5268+11200</f>
        <v>16468</v>
      </c>
      <c r="M13" s="9"/>
      <c r="N13" s="9"/>
      <c r="O13" s="8"/>
      <c r="P13" s="8">
        <v>36400</v>
      </c>
      <c r="Q13" s="8"/>
      <c r="R13" s="8"/>
      <c r="S13" s="8">
        <v>33600</v>
      </c>
      <c r="T13" s="9"/>
      <c r="U13" s="9"/>
      <c r="V13" s="8"/>
      <c r="W13" s="8">
        <v>16402</v>
      </c>
      <c r="X13" s="8"/>
      <c r="Y13" s="8">
        <f>4200+5600</f>
        <v>9800</v>
      </c>
      <c r="Z13" s="8">
        <v>21000</v>
      </c>
      <c r="AA13" s="9"/>
      <c r="AB13" s="9"/>
      <c r="AC13" s="8">
        <v>19600</v>
      </c>
      <c r="AD13" s="8"/>
      <c r="AE13" s="8">
        <v>33600</v>
      </c>
      <c r="AF13" s="8"/>
      <c r="AG13" s="8">
        <v>39200</v>
      </c>
      <c r="AH13" s="9"/>
      <c r="AI13" s="8">
        <f t="shared" si="0"/>
        <v>262470</v>
      </c>
    </row>
    <row r="14" spans="1:35" x14ac:dyDescent="0.25">
      <c r="A14" s="29"/>
      <c r="B14" s="3" t="s">
        <v>16</v>
      </c>
      <c r="C14" s="3" t="s">
        <v>26</v>
      </c>
      <c r="D14" s="8">
        <v>40593</v>
      </c>
      <c r="E14" s="8">
        <f>D14+E13-E15</f>
        <v>29586</v>
      </c>
      <c r="F14" s="9">
        <f>E14+F13-F15</f>
        <v>22266</v>
      </c>
      <c r="G14" s="9">
        <f t="shared" ref="G14:AH14" si="3">F14+G13-G15</f>
        <v>22266</v>
      </c>
      <c r="H14" s="8">
        <f t="shared" si="3"/>
        <v>11186</v>
      </c>
      <c r="I14" s="8">
        <f t="shared" si="3"/>
        <v>39337</v>
      </c>
      <c r="J14" s="8">
        <f t="shared" si="3"/>
        <v>31028</v>
      </c>
      <c r="K14" s="8">
        <f t="shared" si="3"/>
        <v>22578</v>
      </c>
      <c r="L14" s="8">
        <f t="shared" si="3"/>
        <v>29662</v>
      </c>
      <c r="M14" s="9">
        <f t="shared" si="3"/>
        <v>23452</v>
      </c>
      <c r="N14" s="9">
        <f t="shared" si="3"/>
        <v>23452</v>
      </c>
      <c r="O14" s="8">
        <f t="shared" si="3"/>
        <v>14498</v>
      </c>
      <c r="P14" s="8">
        <f t="shared" si="3"/>
        <v>40587</v>
      </c>
      <c r="Q14" s="8">
        <f t="shared" si="3"/>
        <v>29996</v>
      </c>
      <c r="R14" s="8">
        <f>Q14+R13-R15</f>
        <v>19254</v>
      </c>
      <c r="S14" s="8">
        <f t="shared" si="3"/>
        <v>41893</v>
      </c>
      <c r="T14" s="9">
        <f t="shared" si="3"/>
        <v>35299</v>
      </c>
      <c r="U14" s="9">
        <f t="shared" si="3"/>
        <v>35299</v>
      </c>
      <c r="V14" s="8">
        <f t="shared" si="3"/>
        <v>23792</v>
      </c>
      <c r="W14" s="8">
        <f t="shared" si="3"/>
        <v>29306</v>
      </c>
      <c r="X14" s="8">
        <f t="shared" si="3"/>
        <v>17460</v>
      </c>
      <c r="Y14" s="8">
        <f t="shared" si="3"/>
        <v>15188</v>
      </c>
      <c r="Z14" s="8">
        <f t="shared" si="3"/>
        <v>24427</v>
      </c>
      <c r="AA14" s="9">
        <f t="shared" si="3"/>
        <v>16798</v>
      </c>
      <c r="AB14" s="9">
        <f t="shared" si="3"/>
        <v>16798</v>
      </c>
      <c r="AC14" s="8">
        <f t="shared" si="3"/>
        <v>24710</v>
      </c>
      <c r="AD14" s="8">
        <f t="shared" si="3"/>
        <v>12641</v>
      </c>
      <c r="AE14" s="8">
        <f t="shared" si="3"/>
        <v>35466</v>
      </c>
      <c r="AF14" s="8">
        <f t="shared" si="3"/>
        <v>24647</v>
      </c>
      <c r="AG14" s="8">
        <f t="shared" si="3"/>
        <v>51790</v>
      </c>
      <c r="AH14" s="9">
        <f t="shared" si="3"/>
        <v>43602</v>
      </c>
      <c r="AI14" s="8">
        <f t="shared" si="0"/>
        <v>808264</v>
      </c>
    </row>
    <row r="15" spans="1:35" x14ac:dyDescent="0.25">
      <c r="A15" s="29"/>
      <c r="B15" s="3" t="s">
        <v>8</v>
      </c>
      <c r="C15" s="3" t="s">
        <v>27</v>
      </c>
      <c r="D15" s="8"/>
      <c r="E15" s="8">
        <v>11007</v>
      </c>
      <c r="F15" s="9">
        <v>7320</v>
      </c>
      <c r="G15" s="9"/>
      <c r="H15" s="8">
        <v>11080</v>
      </c>
      <c r="I15" s="8">
        <v>8249</v>
      </c>
      <c r="J15" s="8">
        <v>8309</v>
      </c>
      <c r="K15" s="8">
        <v>8450</v>
      </c>
      <c r="L15" s="8">
        <v>9384</v>
      </c>
      <c r="M15" s="9">
        <v>6210</v>
      </c>
      <c r="N15" s="9"/>
      <c r="O15" s="8">
        <v>8954</v>
      </c>
      <c r="P15" s="8">
        <v>10311</v>
      </c>
      <c r="Q15" s="8">
        <v>10591</v>
      </c>
      <c r="R15" s="8">
        <v>10742</v>
      </c>
      <c r="S15" s="8">
        <v>10961</v>
      </c>
      <c r="T15" s="9">
        <v>6594</v>
      </c>
      <c r="U15" s="9"/>
      <c r="V15" s="8">
        <v>11507</v>
      </c>
      <c r="W15" s="8">
        <v>10888</v>
      </c>
      <c r="X15" s="8">
        <v>11846</v>
      </c>
      <c r="Y15" s="8">
        <v>12072</v>
      </c>
      <c r="Z15" s="8">
        <v>11761</v>
      </c>
      <c r="AA15" s="9">
        <v>7629</v>
      </c>
      <c r="AB15" s="9"/>
      <c r="AC15" s="8">
        <v>11688</v>
      </c>
      <c r="AD15" s="8">
        <v>12069</v>
      </c>
      <c r="AE15" s="8">
        <v>10775</v>
      </c>
      <c r="AF15" s="8">
        <v>10819</v>
      </c>
      <c r="AG15" s="8">
        <v>12057</v>
      </c>
      <c r="AH15" s="9">
        <v>8188</v>
      </c>
      <c r="AI15" s="8">
        <f t="shared" si="0"/>
        <v>259461</v>
      </c>
    </row>
    <row r="16" spans="1:35" x14ac:dyDescent="0.25">
      <c r="A16" s="29"/>
      <c r="B16" s="3" t="s">
        <v>9</v>
      </c>
      <c r="C16" s="3"/>
      <c r="D16" s="8"/>
      <c r="E16" s="8"/>
      <c r="F16" s="9"/>
      <c r="G16" s="9"/>
      <c r="H16" s="8"/>
      <c r="I16" s="8"/>
      <c r="J16" s="8"/>
      <c r="K16" s="8"/>
      <c r="L16" s="8"/>
      <c r="M16" s="9"/>
      <c r="N16" s="9"/>
      <c r="O16" s="8"/>
      <c r="P16" s="8"/>
      <c r="Q16" s="8"/>
      <c r="R16" s="8"/>
      <c r="S16" s="8"/>
      <c r="T16" s="9"/>
      <c r="U16" s="9"/>
      <c r="V16" s="8"/>
      <c r="W16" s="8"/>
      <c r="X16" s="8"/>
      <c r="Y16" s="8"/>
      <c r="Z16" s="8"/>
      <c r="AA16" s="9"/>
      <c r="AB16" s="9"/>
      <c r="AC16" s="8"/>
      <c r="AD16" s="8"/>
      <c r="AE16" s="8"/>
      <c r="AF16" s="8"/>
      <c r="AG16" s="8"/>
      <c r="AH16" s="9"/>
      <c r="AI16" s="8">
        <f t="shared" si="0"/>
        <v>0</v>
      </c>
    </row>
    <row r="17" spans="1:35" x14ac:dyDescent="0.25">
      <c r="A17" s="29"/>
      <c r="B17" s="3" t="s">
        <v>10</v>
      </c>
      <c r="C17" s="3" t="s">
        <v>30</v>
      </c>
      <c r="D17" s="8">
        <v>45664</v>
      </c>
      <c r="E17" s="8">
        <f t="shared" ref="E17:AH17" si="4">D17+E15-E16-E18</f>
        <v>56671</v>
      </c>
      <c r="F17" s="9">
        <f t="shared" si="4"/>
        <v>63991</v>
      </c>
      <c r="G17" s="9">
        <f t="shared" si="4"/>
        <v>63991</v>
      </c>
      <c r="H17" s="8">
        <f t="shared" si="4"/>
        <v>75071</v>
      </c>
      <c r="I17" s="8">
        <f t="shared" si="4"/>
        <v>20208</v>
      </c>
      <c r="J17" s="8">
        <f t="shared" si="4"/>
        <v>28517</v>
      </c>
      <c r="K17" s="8">
        <f t="shared" si="4"/>
        <v>36967</v>
      </c>
      <c r="L17" s="8">
        <f t="shared" si="4"/>
        <v>46351</v>
      </c>
      <c r="M17" s="9">
        <f t="shared" si="4"/>
        <v>52561</v>
      </c>
      <c r="N17" s="9">
        <f t="shared" si="4"/>
        <v>52561</v>
      </c>
      <c r="O17" s="8">
        <f t="shared" si="4"/>
        <v>61515</v>
      </c>
      <c r="P17" s="8">
        <f t="shared" si="4"/>
        <v>19326</v>
      </c>
      <c r="Q17" s="8">
        <f t="shared" si="4"/>
        <v>29917</v>
      </c>
      <c r="R17" s="8">
        <f t="shared" si="4"/>
        <v>40659</v>
      </c>
      <c r="S17" s="8">
        <f t="shared" si="4"/>
        <v>51620</v>
      </c>
      <c r="T17" s="9">
        <f t="shared" si="4"/>
        <v>58214</v>
      </c>
      <c r="U17" s="9">
        <f t="shared" si="4"/>
        <v>58214</v>
      </c>
      <c r="V17" s="8">
        <f t="shared" si="4"/>
        <v>69721</v>
      </c>
      <c r="W17" s="8">
        <f t="shared" si="4"/>
        <v>24609</v>
      </c>
      <c r="X17" s="8">
        <f t="shared" si="4"/>
        <v>36455</v>
      </c>
      <c r="Y17" s="8">
        <f t="shared" si="4"/>
        <v>48527</v>
      </c>
      <c r="Z17" s="8">
        <f t="shared" si="4"/>
        <v>60288</v>
      </c>
      <c r="AA17" s="9">
        <f t="shared" si="4"/>
        <v>67917</v>
      </c>
      <c r="AB17" s="9">
        <f t="shared" si="4"/>
        <v>67917</v>
      </c>
      <c r="AC17" s="8">
        <f t="shared" si="4"/>
        <v>79605</v>
      </c>
      <c r="AD17" s="8">
        <f t="shared" si="4"/>
        <v>35674</v>
      </c>
      <c r="AE17" s="8">
        <f t="shared" si="4"/>
        <v>46449</v>
      </c>
      <c r="AF17" s="8">
        <f t="shared" si="4"/>
        <v>57268</v>
      </c>
      <c r="AG17" s="8">
        <f t="shared" si="4"/>
        <v>69325</v>
      </c>
      <c r="AH17" s="9">
        <f t="shared" si="4"/>
        <v>77513</v>
      </c>
      <c r="AI17" s="8">
        <f t="shared" si="0"/>
        <v>1557622</v>
      </c>
    </row>
    <row r="18" spans="1:35" x14ac:dyDescent="0.25">
      <c r="A18" s="30"/>
      <c r="B18" s="3" t="s">
        <v>14</v>
      </c>
      <c r="C18" s="3" t="s">
        <v>31</v>
      </c>
      <c r="D18" s="8"/>
      <c r="E18" s="8"/>
      <c r="F18" s="9"/>
      <c r="G18" s="9"/>
      <c r="H18" s="8"/>
      <c r="I18" s="8">
        <f>35112+28000</f>
        <v>63112</v>
      </c>
      <c r="J18" s="8"/>
      <c r="K18" s="8"/>
      <c r="L18" s="8"/>
      <c r="M18" s="9"/>
      <c r="N18" s="9"/>
      <c r="O18" s="8"/>
      <c r="P18" s="8">
        <v>52500</v>
      </c>
      <c r="Q18" s="8"/>
      <c r="R18" s="8"/>
      <c r="S18" s="8"/>
      <c r="T18" s="9"/>
      <c r="U18" s="9"/>
      <c r="V18" s="8"/>
      <c r="W18" s="8">
        <v>56000</v>
      </c>
      <c r="X18" s="8"/>
      <c r="Y18" s="8"/>
      <c r="Z18" s="8"/>
      <c r="AA18" s="9"/>
      <c r="AB18" s="9"/>
      <c r="AC18" s="8"/>
      <c r="AD18" s="8">
        <v>56000</v>
      </c>
      <c r="AE18" s="8"/>
      <c r="AF18" s="8"/>
      <c r="AG18" s="8"/>
      <c r="AH18" s="9"/>
      <c r="AI18" s="8">
        <f t="shared" si="0"/>
        <v>227612</v>
      </c>
    </row>
    <row r="19" spans="1:35" x14ac:dyDescent="0.25">
      <c r="A19" s="28" t="s">
        <v>34</v>
      </c>
      <c r="B19" s="3" t="s">
        <v>7</v>
      </c>
      <c r="C19" s="11"/>
      <c r="D19" s="8"/>
      <c r="E19" s="8"/>
      <c r="F19" s="9"/>
      <c r="G19" s="9"/>
      <c r="H19" s="8"/>
      <c r="I19" s="8"/>
      <c r="J19" s="8"/>
      <c r="K19" s="8"/>
      <c r="L19" s="8"/>
      <c r="M19" s="9"/>
      <c r="N19" s="9"/>
      <c r="O19" s="8"/>
      <c r="P19" s="8"/>
      <c r="Q19" s="8"/>
      <c r="R19" s="8"/>
      <c r="S19" s="8"/>
      <c r="T19" s="9"/>
      <c r="U19" s="9"/>
      <c r="V19" s="8"/>
      <c r="W19" s="8"/>
      <c r="X19" s="8"/>
      <c r="Y19" s="8"/>
      <c r="Z19" s="8"/>
      <c r="AA19" s="9"/>
      <c r="AB19" s="9"/>
      <c r="AC19" s="8"/>
      <c r="AD19" s="8"/>
      <c r="AE19" s="8"/>
      <c r="AF19" s="8"/>
      <c r="AG19" s="8"/>
      <c r="AH19" s="9"/>
      <c r="AI19" s="8">
        <f t="shared" si="0"/>
        <v>0</v>
      </c>
    </row>
    <row r="20" spans="1:35" x14ac:dyDescent="0.25">
      <c r="A20" s="29"/>
      <c r="B20" s="5" t="s">
        <v>11</v>
      </c>
      <c r="C20" s="5" t="s">
        <v>28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>
        <f t="shared" si="0"/>
        <v>0</v>
      </c>
    </row>
    <row r="21" spans="1:35" x14ac:dyDescent="0.25">
      <c r="A21" s="29"/>
      <c r="B21" s="3" t="s">
        <v>15</v>
      </c>
      <c r="C21" s="3"/>
      <c r="D21" s="8"/>
      <c r="E21" s="8"/>
      <c r="F21" s="9"/>
      <c r="G21" s="9"/>
      <c r="H21" s="8"/>
      <c r="I21" s="8">
        <v>7180</v>
      </c>
      <c r="J21" s="8"/>
      <c r="K21" s="8"/>
      <c r="L21" s="8"/>
      <c r="M21" s="9"/>
      <c r="N21" s="9"/>
      <c r="O21" s="8"/>
      <c r="P21" s="8"/>
      <c r="Q21" s="8"/>
      <c r="R21" s="8"/>
      <c r="S21" s="8"/>
      <c r="T21" s="9"/>
      <c r="U21" s="9"/>
      <c r="V21" s="8"/>
      <c r="W21" s="8"/>
      <c r="X21" s="8"/>
      <c r="Y21" s="8"/>
      <c r="Z21" s="8">
        <v>10000</v>
      </c>
      <c r="AA21" s="9"/>
      <c r="AB21" s="9"/>
      <c r="AC21" s="8">
        <v>10000</v>
      </c>
      <c r="AD21" s="8"/>
      <c r="AE21" s="8">
        <v>2700</v>
      </c>
      <c r="AF21" s="8"/>
      <c r="AG21" s="8"/>
      <c r="AH21" s="9"/>
      <c r="AI21" s="8">
        <f t="shared" si="0"/>
        <v>29880</v>
      </c>
    </row>
    <row r="22" spans="1:35" x14ac:dyDescent="0.25">
      <c r="A22" s="29"/>
      <c r="B22" s="3" t="s">
        <v>16</v>
      </c>
      <c r="C22" s="3" t="s">
        <v>26</v>
      </c>
      <c r="D22" s="8">
        <v>13741</v>
      </c>
      <c r="E22" s="8">
        <f>D22+E21-E23</f>
        <v>11859</v>
      </c>
      <c r="F22" s="9">
        <f>E22+F21-F23</f>
        <v>10507</v>
      </c>
      <c r="G22" s="9">
        <f t="shared" ref="G22:AH22" si="5">F22+G21-G23</f>
        <v>10507</v>
      </c>
      <c r="H22" s="8">
        <f t="shared" si="5"/>
        <v>8571</v>
      </c>
      <c r="I22" s="8">
        <f t="shared" si="5"/>
        <v>13797</v>
      </c>
      <c r="J22" s="8">
        <f t="shared" si="5"/>
        <v>11828</v>
      </c>
      <c r="K22" s="8">
        <f t="shared" si="5"/>
        <v>9944</v>
      </c>
      <c r="L22" s="8">
        <f t="shared" si="5"/>
        <v>8985</v>
      </c>
      <c r="M22" s="9">
        <f t="shared" si="5"/>
        <v>8345</v>
      </c>
      <c r="N22" s="9">
        <f t="shared" si="5"/>
        <v>8345</v>
      </c>
      <c r="O22" s="8">
        <f t="shared" si="5"/>
        <v>6403</v>
      </c>
      <c r="P22" s="8">
        <f t="shared" si="5"/>
        <v>4468</v>
      </c>
      <c r="Q22" s="8">
        <f t="shared" si="5"/>
        <v>4065</v>
      </c>
      <c r="R22" s="8">
        <f t="shared" si="5"/>
        <v>4065</v>
      </c>
      <c r="S22" s="8">
        <f t="shared" si="5"/>
        <v>3072</v>
      </c>
      <c r="T22" s="9">
        <f t="shared" si="5"/>
        <v>2115</v>
      </c>
      <c r="U22" s="9">
        <f t="shared" si="5"/>
        <v>2115</v>
      </c>
      <c r="V22" s="8">
        <f t="shared" si="5"/>
        <v>2115</v>
      </c>
      <c r="W22" s="15">
        <v>0</v>
      </c>
      <c r="X22" s="8">
        <f t="shared" si="5"/>
        <v>0</v>
      </c>
      <c r="Y22" s="8">
        <f t="shared" si="5"/>
        <v>0</v>
      </c>
      <c r="Z22" s="8">
        <f t="shared" si="5"/>
        <v>10000</v>
      </c>
      <c r="AA22" s="9">
        <f t="shared" si="5"/>
        <v>10000</v>
      </c>
      <c r="AB22" s="9">
        <f t="shared" si="5"/>
        <v>10000</v>
      </c>
      <c r="AC22" s="8">
        <f t="shared" si="5"/>
        <v>18932</v>
      </c>
      <c r="AD22" s="8">
        <f t="shared" si="5"/>
        <v>17725</v>
      </c>
      <c r="AE22" s="8">
        <f t="shared" si="5"/>
        <v>18498</v>
      </c>
      <c r="AF22" s="8">
        <f t="shared" si="5"/>
        <v>16603</v>
      </c>
      <c r="AG22" s="8">
        <f t="shared" si="5"/>
        <v>16603</v>
      </c>
      <c r="AH22" s="9">
        <f t="shared" si="5"/>
        <v>16603</v>
      </c>
      <c r="AI22" s="8">
        <f t="shared" si="0"/>
        <v>266070</v>
      </c>
    </row>
    <row r="23" spans="1:35" x14ac:dyDescent="0.25">
      <c r="A23" s="29"/>
      <c r="B23" s="3" t="s">
        <v>8</v>
      </c>
      <c r="C23" s="3" t="s">
        <v>27</v>
      </c>
      <c r="D23" s="8"/>
      <c r="E23" s="8">
        <v>1882</v>
      </c>
      <c r="F23" s="9">
        <v>1352</v>
      </c>
      <c r="G23" s="9"/>
      <c r="H23" s="8">
        <v>1936</v>
      </c>
      <c r="I23" s="8">
        <v>1954</v>
      </c>
      <c r="J23" s="8">
        <v>1969</v>
      </c>
      <c r="K23" s="8">
        <v>1884</v>
      </c>
      <c r="L23" s="8">
        <v>959</v>
      </c>
      <c r="M23" s="9">
        <v>640</v>
      </c>
      <c r="N23" s="9"/>
      <c r="O23" s="8">
        <v>1942</v>
      </c>
      <c r="P23" s="8">
        <v>1935</v>
      </c>
      <c r="Q23" s="8">
        <v>403</v>
      </c>
      <c r="R23" s="8"/>
      <c r="S23" s="8">
        <v>993</v>
      </c>
      <c r="T23" s="9">
        <v>957</v>
      </c>
      <c r="U23" s="9"/>
      <c r="V23" s="8"/>
      <c r="W23" s="15"/>
      <c r="X23" s="8"/>
      <c r="Y23" s="8"/>
      <c r="Z23" s="8"/>
      <c r="AA23" s="9"/>
      <c r="AB23" s="9"/>
      <c r="AC23" s="8">
        <v>1068</v>
      </c>
      <c r="AD23" s="8">
        <v>1207</v>
      </c>
      <c r="AE23" s="8">
        <v>1927</v>
      </c>
      <c r="AF23" s="8">
        <v>1895</v>
      </c>
      <c r="AG23" s="8"/>
      <c r="AH23" s="9"/>
      <c r="AI23" s="8">
        <f t="shared" si="0"/>
        <v>24903</v>
      </c>
    </row>
    <row r="24" spans="1:35" x14ac:dyDescent="0.25">
      <c r="A24" s="29"/>
      <c r="B24" s="3" t="s">
        <v>9</v>
      </c>
      <c r="C24" s="3"/>
      <c r="D24" s="8"/>
      <c r="E24" s="8"/>
      <c r="F24" s="9"/>
      <c r="G24" s="9"/>
      <c r="H24" s="8"/>
      <c r="I24" s="8"/>
      <c r="J24" s="8"/>
      <c r="K24" s="8"/>
      <c r="L24" s="8"/>
      <c r="M24" s="9"/>
      <c r="N24" s="9"/>
      <c r="O24" s="8"/>
      <c r="P24" s="8"/>
      <c r="Q24" s="8"/>
      <c r="R24" s="8"/>
      <c r="S24" s="8"/>
      <c r="T24" s="9"/>
      <c r="U24" s="9"/>
      <c r="V24" s="8"/>
      <c r="W24" s="15"/>
      <c r="X24" s="8"/>
      <c r="Y24" s="8"/>
      <c r="Z24" s="8"/>
      <c r="AA24" s="9"/>
      <c r="AB24" s="9"/>
      <c r="AC24" s="8"/>
      <c r="AD24" s="8"/>
      <c r="AE24" s="8"/>
      <c r="AF24" s="8"/>
      <c r="AG24" s="8"/>
      <c r="AH24" s="9"/>
      <c r="AI24" s="8">
        <f t="shared" si="0"/>
        <v>0</v>
      </c>
    </row>
    <row r="25" spans="1:35" x14ac:dyDescent="0.25">
      <c r="A25" s="29"/>
      <c r="B25" s="3" t="s">
        <v>10</v>
      </c>
      <c r="C25" s="3" t="s">
        <v>30</v>
      </c>
      <c r="D25" s="8">
        <v>2506</v>
      </c>
      <c r="E25" s="8">
        <f t="shared" ref="E25:AH25" si="6">D25+E23-E24-E26</f>
        <v>4388</v>
      </c>
      <c r="F25" s="9">
        <f t="shared" si="6"/>
        <v>5740</v>
      </c>
      <c r="G25" s="9">
        <f t="shared" si="6"/>
        <v>5740</v>
      </c>
      <c r="H25" s="8">
        <f t="shared" si="6"/>
        <v>7676</v>
      </c>
      <c r="I25" s="8">
        <f t="shared" si="6"/>
        <v>6130</v>
      </c>
      <c r="J25" s="8">
        <f t="shared" si="6"/>
        <v>8099</v>
      </c>
      <c r="K25" s="8">
        <f t="shared" si="6"/>
        <v>9983</v>
      </c>
      <c r="L25" s="8">
        <f t="shared" si="6"/>
        <v>10942</v>
      </c>
      <c r="M25" s="9">
        <f t="shared" si="6"/>
        <v>11582</v>
      </c>
      <c r="N25" s="9">
        <f t="shared" si="6"/>
        <v>11582</v>
      </c>
      <c r="O25" s="8">
        <f t="shared" si="6"/>
        <v>13524</v>
      </c>
      <c r="P25" s="8">
        <f>O25+P23-P24-P26</f>
        <v>4959</v>
      </c>
      <c r="Q25" s="8">
        <f t="shared" si="6"/>
        <v>5362</v>
      </c>
      <c r="R25" s="8">
        <f t="shared" si="6"/>
        <v>5362</v>
      </c>
      <c r="S25" s="8">
        <f t="shared" si="6"/>
        <v>6355</v>
      </c>
      <c r="T25" s="9">
        <f t="shared" si="6"/>
        <v>7312</v>
      </c>
      <c r="U25" s="9">
        <f t="shared" si="6"/>
        <v>7312</v>
      </c>
      <c r="V25" s="8">
        <f t="shared" si="6"/>
        <v>7312</v>
      </c>
      <c r="W25" s="15">
        <v>0</v>
      </c>
      <c r="X25" s="8">
        <f t="shared" si="6"/>
        <v>0</v>
      </c>
      <c r="Y25" s="8">
        <f t="shared" si="6"/>
        <v>0</v>
      </c>
      <c r="Z25" s="8">
        <f t="shared" si="6"/>
        <v>0</v>
      </c>
      <c r="AA25" s="9">
        <f t="shared" si="6"/>
        <v>0</v>
      </c>
      <c r="AB25" s="9">
        <f t="shared" si="6"/>
        <v>0</v>
      </c>
      <c r="AC25" s="8">
        <f t="shared" si="6"/>
        <v>1068</v>
      </c>
      <c r="AD25" s="8">
        <f t="shared" si="6"/>
        <v>2275</v>
      </c>
      <c r="AE25" s="8">
        <f t="shared" si="6"/>
        <v>4202</v>
      </c>
      <c r="AF25" s="8">
        <f t="shared" si="6"/>
        <v>6097</v>
      </c>
      <c r="AG25" s="8">
        <f t="shared" si="6"/>
        <v>6097</v>
      </c>
      <c r="AH25" s="9">
        <f t="shared" si="6"/>
        <v>6097</v>
      </c>
      <c r="AI25" s="8">
        <f t="shared" si="0"/>
        <v>165196</v>
      </c>
    </row>
    <row r="26" spans="1:35" x14ac:dyDescent="0.25">
      <c r="A26" s="30"/>
      <c r="B26" s="3" t="s">
        <v>14</v>
      </c>
      <c r="C26" s="3" t="s">
        <v>31</v>
      </c>
      <c r="D26" s="8"/>
      <c r="E26" s="8"/>
      <c r="F26" s="9"/>
      <c r="G26" s="9"/>
      <c r="H26" s="8"/>
      <c r="I26" s="8">
        <v>3500</v>
      </c>
      <c r="J26" s="8"/>
      <c r="K26" s="8"/>
      <c r="L26" s="8"/>
      <c r="M26" s="9"/>
      <c r="N26" s="9"/>
      <c r="O26" s="8"/>
      <c r="P26" s="8">
        <v>10500</v>
      </c>
      <c r="Q26" s="8"/>
      <c r="R26" s="8"/>
      <c r="S26" s="8"/>
      <c r="T26" s="9"/>
      <c r="U26" s="9"/>
      <c r="V26" s="8"/>
      <c r="W26" s="8">
        <v>10023</v>
      </c>
      <c r="X26" s="8"/>
      <c r="Y26" s="8"/>
      <c r="Z26" s="8"/>
      <c r="AA26" s="9"/>
      <c r="AB26" s="9"/>
      <c r="AC26" s="8"/>
      <c r="AD26" s="8"/>
      <c r="AE26" s="8"/>
      <c r="AF26" s="8"/>
      <c r="AG26" s="8"/>
      <c r="AH26" s="9"/>
      <c r="AI26" s="8">
        <f t="shared" si="0"/>
        <v>24023</v>
      </c>
    </row>
    <row r="27" spans="1:35" hidden="1" x14ac:dyDescent="0.25">
      <c r="A27" s="28" t="s">
        <v>1</v>
      </c>
      <c r="B27" s="3" t="s">
        <v>7</v>
      </c>
      <c r="C27" s="3"/>
      <c r="D27" s="8"/>
      <c r="E27" s="8"/>
      <c r="F27" s="9"/>
      <c r="G27" s="9"/>
      <c r="H27" s="8"/>
      <c r="I27" s="8"/>
      <c r="J27" s="8"/>
      <c r="K27" s="8"/>
      <c r="L27" s="8"/>
      <c r="M27" s="9"/>
      <c r="N27" s="9"/>
      <c r="O27" s="8"/>
      <c r="P27" s="8"/>
      <c r="Q27" s="8"/>
      <c r="R27" s="8"/>
      <c r="S27" s="8"/>
      <c r="T27" s="9"/>
      <c r="U27" s="9"/>
      <c r="V27" s="8"/>
      <c r="W27" s="8"/>
      <c r="X27" s="8"/>
      <c r="Y27" s="8"/>
      <c r="Z27" s="8"/>
      <c r="AA27" s="9"/>
      <c r="AB27" s="9"/>
      <c r="AC27" s="8"/>
      <c r="AD27" s="8"/>
      <c r="AE27" s="8"/>
      <c r="AF27" s="8"/>
      <c r="AG27" s="8"/>
      <c r="AH27" s="9"/>
      <c r="AI27" s="8">
        <f t="shared" si="0"/>
        <v>0</v>
      </c>
    </row>
    <row r="28" spans="1:35" hidden="1" x14ac:dyDescent="0.25">
      <c r="A28" s="29"/>
      <c r="B28" s="3" t="s">
        <v>11</v>
      </c>
      <c r="C28" s="3"/>
      <c r="D28" s="8"/>
      <c r="E28" s="8"/>
      <c r="F28" s="9"/>
      <c r="G28" s="9"/>
      <c r="H28" s="8"/>
      <c r="I28" s="8"/>
      <c r="J28" s="8"/>
      <c r="K28" s="8"/>
      <c r="L28" s="8"/>
      <c r="M28" s="9"/>
      <c r="N28" s="9"/>
      <c r="O28" s="8"/>
      <c r="P28" s="8"/>
      <c r="Q28" s="8"/>
      <c r="R28" s="8"/>
      <c r="S28" s="8"/>
      <c r="T28" s="9"/>
      <c r="U28" s="9"/>
      <c r="V28" s="8"/>
      <c r="W28" s="8"/>
      <c r="X28" s="8"/>
      <c r="Y28" s="8"/>
      <c r="Z28" s="8"/>
      <c r="AA28" s="9"/>
      <c r="AB28" s="9"/>
      <c r="AC28" s="8"/>
      <c r="AD28" s="8"/>
      <c r="AE28" s="8"/>
      <c r="AF28" s="8"/>
      <c r="AG28" s="8"/>
      <c r="AH28" s="9"/>
      <c r="AI28" s="8">
        <f t="shared" si="0"/>
        <v>0</v>
      </c>
    </row>
    <row r="29" spans="1:35" hidden="1" x14ac:dyDescent="0.25">
      <c r="A29" s="29"/>
      <c r="B29" s="3" t="s">
        <v>15</v>
      </c>
      <c r="C29" s="3"/>
      <c r="D29" s="8"/>
      <c r="E29" s="8"/>
      <c r="F29" s="9"/>
      <c r="G29" s="9"/>
      <c r="H29" s="8"/>
      <c r="I29" s="8"/>
      <c r="J29" s="8"/>
      <c r="K29" s="8"/>
      <c r="L29" s="8"/>
      <c r="M29" s="9"/>
      <c r="N29" s="9"/>
      <c r="O29" s="8"/>
      <c r="P29" s="8"/>
      <c r="Q29" s="8"/>
      <c r="R29" s="8"/>
      <c r="S29" s="8"/>
      <c r="T29" s="9"/>
      <c r="U29" s="9"/>
      <c r="V29" s="8"/>
      <c r="W29" s="8"/>
      <c r="X29" s="8"/>
      <c r="Y29" s="8"/>
      <c r="Z29" s="8"/>
      <c r="AA29" s="9"/>
      <c r="AB29" s="9"/>
      <c r="AC29" s="8"/>
      <c r="AD29" s="8"/>
      <c r="AE29" s="8"/>
      <c r="AF29" s="8"/>
      <c r="AG29" s="8"/>
      <c r="AH29" s="9"/>
      <c r="AI29" s="8">
        <f t="shared" si="0"/>
        <v>0</v>
      </c>
    </row>
    <row r="30" spans="1:35" hidden="1" x14ac:dyDescent="0.25">
      <c r="A30" s="29"/>
      <c r="B30" s="3" t="s">
        <v>16</v>
      </c>
      <c r="C30" s="3"/>
      <c r="D30" s="8"/>
      <c r="E30" s="8">
        <f t="shared" ref="E30:AH30" si="7">D30+E29-E31</f>
        <v>0</v>
      </c>
      <c r="F30" s="9">
        <f t="shared" si="7"/>
        <v>0</v>
      </c>
      <c r="G30" s="9">
        <f t="shared" si="7"/>
        <v>0</v>
      </c>
      <c r="H30" s="8">
        <f t="shared" si="7"/>
        <v>0</v>
      </c>
      <c r="I30" s="8">
        <f t="shared" si="7"/>
        <v>0</v>
      </c>
      <c r="J30" s="8">
        <f t="shared" si="7"/>
        <v>0</v>
      </c>
      <c r="K30" s="8">
        <f t="shared" si="7"/>
        <v>0</v>
      </c>
      <c r="L30" s="8">
        <f t="shared" si="7"/>
        <v>0</v>
      </c>
      <c r="M30" s="9">
        <f t="shared" si="7"/>
        <v>0</v>
      </c>
      <c r="N30" s="9">
        <f t="shared" si="7"/>
        <v>0</v>
      </c>
      <c r="O30" s="8">
        <f t="shared" si="7"/>
        <v>0</v>
      </c>
      <c r="P30" s="8">
        <f t="shared" si="7"/>
        <v>0</v>
      </c>
      <c r="Q30" s="8">
        <f t="shared" si="7"/>
        <v>0</v>
      </c>
      <c r="R30" s="8">
        <f t="shared" si="7"/>
        <v>0</v>
      </c>
      <c r="S30" s="8">
        <f t="shared" si="7"/>
        <v>0</v>
      </c>
      <c r="T30" s="9">
        <f t="shared" si="7"/>
        <v>0</v>
      </c>
      <c r="U30" s="9">
        <f t="shared" si="7"/>
        <v>0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9">
        <f t="shared" si="7"/>
        <v>0</v>
      </c>
      <c r="AB30" s="9">
        <f t="shared" si="7"/>
        <v>0</v>
      </c>
      <c r="AC30" s="8">
        <f t="shared" si="7"/>
        <v>0</v>
      </c>
      <c r="AD30" s="8">
        <f t="shared" si="7"/>
        <v>0</v>
      </c>
      <c r="AE30" s="8">
        <f t="shared" si="7"/>
        <v>0</v>
      </c>
      <c r="AF30" s="8">
        <f t="shared" si="7"/>
        <v>0</v>
      </c>
      <c r="AG30" s="8">
        <f t="shared" si="7"/>
        <v>0</v>
      </c>
      <c r="AH30" s="9">
        <f t="shared" si="7"/>
        <v>0</v>
      </c>
      <c r="AI30" s="8">
        <f t="shared" si="0"/>
        <v>0</v>
      </c>
    </row>
    <row r="31" spans="1:35" hidden="1" x14ac:dyDescent="0.25">
      <c r="A31" s="29"/>
      <c r="B31" s="3" t="s">
        <v>8</v>
      </c>
      <c r="C31" s="3"/>
      <c r="D31" s="8"/>
      <c r="E31" s="8"/>
      <c r="F31" s="9"/>
      <c r="G31" s="9"/>
      <c r="H31" s="8"/>
      <c r="I31" s="8"/>
      <c r="J31" s="8"/>
      <c r="K31" s="8"/>
      <c r="L31" s="8"/>
      <c r="M31" s="9"/>
      <c r="N31" s="9"/>
      <c r="O31" s="8"/>
      <c r="P31" s="8"/>
      <c r="Q31" s="8"/>
      <c r="R31" s="8"/>
      <c r="S31" s="8"/>
      <c r="T31" s="9"/>
      <c r="U31" s="9"/>
      <c r="V31" s="8"/>
      <c r="W31" s="8"/>
      <c r="X31" s="8"/>
      <c r="Y31" s="8"/>
      <c r="Z31" s="8"/>
      <c r="AA31" s="9"/>
      <c r="AB31" s="9"/>
      <c r="AC31" s="8"/>
      <c r="AD31" s="8"/>
      <c r="AE31" s="8"/>
      <c r="AF31" s="8"/>
      <c r="AG31" s="8"/>
      <c r="AH31" s="9"/>
      <c r="AI31" s="8">
        <f t="shared" si="0"/>
        <v>0</v>
      </c>
    </row>
    <row r="32" spans="1:35" hidden="1" x14ac:dyDescent="0.25">
      <c r="A32" s="29"/>
      <c r="B32" s="3" t="s">
        <v>9</v>
      </c>
      <c r="C32" s="3"/>
      <c r="D32" s="8"/>
      <c r="E32" s="8"/>
      <c r="F32" s="9"/>
      <c r="G32" s="9"/>
      <c r="H32" s="8"/>
      <c r="I32" s="8"/>
      <c r="J32" s="8"/>
      <c r="K32" s="8"/>
      <c r="L32" s="8"/>
      <c r="M32" s="9"/>
      <c r="N32" s="9"/>
      <c r="O32" s="8"/>
      <c r="P32" s="8"/>
      <c r="Q32" s="8"/>
      <c r="R32" s="8"/>
      <c r="S32" s="8"/>
      <c r="T32" s="9"/>
      <c r="U32" s="9"/>
      <c r="V32" s="8"/>
      <c r="W32" s="8"/>
      <c r="X32" s="8"/>
      <c r="Y32" s="8"/>
      <c r="Z32" s="8"/>
      <c r="AA32" s="9"/>
      <c r="AB32" s="9"/>
      <c r="AC32" s="8"/>
      <c r="AD32" s="8"/>
      <c r="AE32" s="8"/>
      <c r="AF32" s="8"/>
      <c r="AG32" s="8"/>
      <c r="AH32" s="9"/>
      <c r="AI32" s="8">
        <f t="shared" si="0"/>
        <v>0</v>
      </c>
    </row>
    <row r="33" spans="1:35" hidden="1" x14ac:dyDescent="0.25">
      <c r="A33" s="29"/>
      <c r="B33" s="3" t="s">
        <v>10</v>
      </c>
      <c r="C33" s="3"/>
      <c r="D33" s="8"/>
      <c r="E33" s="8">
        <f t="shared" ref="E33:AH33" si="8">D33+E31-E32-E34</f>
        <v>0</v>
      </c>
      <c r="F33" s="9">
        <f t="shared" si="8"/>
        <v>0</v>
      </c>
      <c r="G33" s="9">
        <f t="shared" si="8"/>
        <v>0</v>
      </c>
      <c r="H33" s="8">
        <f t="shared" si="8"/>
        <v>0</v>
      </c>
      <c r="I33" s="8">
        <f t="shared" si="8"/>
        <v>0</v>
      </c>
      <c r="J33" s="8">
        <f t="shared" si="8"/>
        <v>0</v>
      </c>
      <c r="K33" s="8">
        <f t="shared" si="8"/>
        <v>0</v>
      </c>
      <c r="L33" s="8">
        <f t="shared" si="8"/>
        <v>0</v>
      </c>
      <c r="M33" s="9">
        <f t="shared" si="8"/>
        <v>0</v>
      </c>
      <c r="N33" s="9">
        <f t="shared" si="8"/>
        <v>0</v>
      </c>
      <c r="O33" s="8">
        <f t="shared" si="8"/>
        <v>0</v>
      </c>
      <c r="P33" s="8">
        <f t="shared" si="8"/>
        <v>0</v>
      </c>
      <c r="Q33" s="8">
        <f t="shared" si="8"/>
        <v>0</v>
      </c>
      <c r="R33" s="8">
        <f t="shared" si="8"/>
        <v>0</v>
      </c>
      <c r="S33" s="8">
        <f t="shared" si="8"/>
        <v>0</v>
      </c>
      <c r="T33" s="9">
        <f t="shared" si="8"/>
        <v>0</v>
      </c>
      <c r="U33" s="9">
        <f t="shared" si="8"/>
        <v>0</v>
      </c>
      <c r="V33" s="8">
        <f t="shared" si="8"/>
        <v>0</v>
      </c>
      <c r="W33" s="8">
        <f t="shared" si="8"/>
        <v>0</v>
      </c>
      <c r="X33" s="8">
        <f t="shared" si="8"/>
        <v>0</v>
      </c>
      <c r="Y33" s="8">
        <f t="shared" si="8"/>
        <v>0</v>
      </c>
      <c r="Z33" s="8">
        <f t="shared" si="8"/>
        <v>0</v>
      </c>
      <c r="AA33" s="9">
        <f t="shared" si="8"/>
        <v>0</v>
      </c>
      <c r="AB33" s="9">
        <f t="shared" si="8"/>
        <v>0</v>
      </c>
      <c r="AC33" s="8">
        <f t="shared" si="8"/>
        <v>0</v>
      </c>
      <c r="AD33" s="8">
        <f t="shared" si="8"/>
        <v>0</v>
      </c>
      <c r="AE33" s="8">
        <f t="shared" si="8"/>
        <v>0</v>
      </c>
      <c r="AF33" s="8">
        <f t="shared" si="8"/>
        <v>0</v>
      </c>
      <c r="AG33" s="8">
        <f t="shared" si="8"/>
        <v>0</v>
      </c>
      <c r="AH33" s="9">
        <f t="shared" si="8"/>
        <v>0</v>
      </c>
      <c r="AI33" s="8">
        <f t="shared" si="0"/>
        <v>0</v>
      </c>
    </row>
    <row r="34" spans="1:35" hidden="1" x14ac:dyDescent="0.25">
      <c r="A34" s="30"/>
      <c r="B34" s="3" t="s">
        <v>14</v>
      </c>
      <c r="C34" s="3"/>
      <c r="D34" s="8"/>
      <c r="E34" s="8"/>
      <c r="F34" s="9"/>
      <c r="G34" s="9"/>
      <c r="H34" s="8"/>
      <c r="I34" s="8"/>
      <c r="J34" s="8"/>
      <c r="K34" s="8"/>
      <c r="L34" s="8"/>
      <c r="M34" s="9"/>
      <c r="N34" s="9"/>
      <c r="O34" s="8"/>
      <c r="P34" s="8"/>
      <c r="Q34" s="8"/>
      <c r="R34" s="8"/>
      <c r="S34" s="8"/>
      <c r="T34" s="9"/>
      <c r="U34" s="9"/>
      <c r="V34" s="8"/>
      <c r="W34" s="8"/>
      <c r="X34" s="8"/>
      <c r="Y34" s="8"/>
      <c r="Z34" s="8"/>
      <c r="AA34" s="9"/>
      <c r="AB34" s="9"/>
      <c r="AC34" s="8"/>
      <c r="AD34" s="8"/>
      <c r="AE34" s="8"/>
      <c r="AF34" s="8"/>
      <c r="AG34" s="8"/>
      <c r="AH34" s="9"/>
      <c r="AI34" s="8">
        <f t="shared" si="0"/>
        <v>0</v>
      </c>
    </row>
    <row r="35" spans="1:35" hidden="1" x14ac:dyDescent="0.25"/>
    <row r="39" spans="1:35" x14ac:dyDescent="0.25">
      <c r="K39" s="4">
        <v>600</v>
      </c>
      <c r="L39" s="4">
        <v>660</v>
      </c>
      <c r="M39" s="4">
        <f>K39+L39</f>
        <v>1260</v>
      </c>
      <c r="N39" s="4">
        <v>0.43</v>
      </c>
      <c r="O39" s="4">
        <f>M39/N39</f>
        <v>2930.2325581395348</v>
      </c>
      <c r="P39" s="4">
        <f>2800*3+1400+1400</f>
        <v>11200</v>
      </c>
    </row>
    <row r="40" spans="1:35" x14ac:dyDescent="0.25">
      <c r="K40" s="4">
        <v>600</v>
      </c>
      <c r="L40" s="4">
        <v>660</v>
      </c>
      <c r="M40" s="4">
        <f t="shared" ref="M40:M47" si="9">K40+L40</f>
        <v>1260</v>
      </c>
      <c r="N40" s="4">
        <v>0.43</v>
      </c>
      <c r="O40" s="4">
        <f t="shared" ref="O40:O47" si="10">M40/N40</f>
        <v>2930.2325581395348</v>
      </c>
    </row>
    <row r="41" spans="1:35" x14ac:dyDescent="0.25">
      <c r="K41" s="4">
        <v>600</v>
      </c>
      <c r="L41" s="4">
        <v>660</v>
      </c>
      <c r="M41" s="4">
        <f t="shared" si="9"/>
        <v>1260</v>
      </c>
      <c r="N41" s="4">
        <v>0.43</v>
      </c>
      <c r="O41" s="4">
        <f t="shared" si="10"/>
        <v>2930.2325581395348</v>
      </c>
    </row>
    <row r="42" spans="1:35" x14ac:dyDescent="0.25">
      <c r="K42" s="4">
        <v>600</v>
      </c>
      <c r="L42" s="4">
        <v>660</v>
      </c>
      <c r="M42" s="4">
        <f t="shared" si="9"/>
        <v>1260</v>
      </c>
      <c r="N42" s="4">
        <v>0.5</v>
      </c>
      <c r="O42" s="4">
        <f t="shared" si="10"/>
        <v>2520</v>
      </c>
      <c r="P42" s="4">
        <v>7560</v>
      </c>
    </row>
    <row r="43" spans="1:35" x14ac:dyDescent="0.25">
      <c r="K43" s="4">
        <v>600</v>
      </c>
      <c r="L43" s="4">
        <v>660</v>
      </c>
      <c r="M43" s="4">
        <f t="shared" si="9"/>
        <v>1260</v>
      </c>
      <c r="N43" s="4">
        <v>0.5</v>
      </c>
      <c r="O43" s="4">
        <f t="shared" si="10"/>
        <v>2520</v>
      </c>
    </row>
    <row r="44" spans="1:35" x14ac:dyDescent="0.25">
      <c r="K44" s="4">
        <v>600</v>
      </c>
      <c r="L44" s="4">
        <v>660</v>
      </c>
      <c r="M44" s="4">
        <f t="shared" si="9"/>
        <v>1260</v>
      </c>
      <c r="N44" s="4">
        <v>0.5</v>
      </c>
      <c r="O44" s="4">
        <f t="shared" si="10"/>
        <v>2520</v>
      </c>
    </row>
    <row r="45" spans="1:35" x14ac:dyDescent="0.25">
      <c r="K45" s="4">
        <v>600</v>
      </c>
      <c r="M45" s="4">
        <f t="shared" si="9"/>
        <v>600</v>
      </c>
      <c r="N45" s="4">
        <v>0.43</v>
      </c>
      <c r="O45" s="4">
        <f t="shared" si="10"/>
        <v>1395.3488372093022</v>
      </c>
    </row>
    <row r="46" spans="1:35" x14ac:dyDescent="0.25">
      <c r="K46" s="4">
        <v>600</v>
      </c>
      <c r="M46" s="4">
        <f t="shared" si="9"/>
        <v>600</v>
      </c>
      <c r="N46" s="4">
        <v>0.43</v>
      </c>
      <c r="O46" s="4">
        <f t="shared" si="10"/>
        <v>1395.3488372093022</v>
      </c>
    </row>
    <row r="47" spans="1:35" x14ac:dyDescent="0.25">
      <c r="K47" s="4">
        <v>600</v>
      </c>
      <c r="M47" s="4">
        <f t="shared" si="9"/>
        <v>600</v>
      </c>
      <c r="N47" s="4">
        <v>0.54</v>
      </c>
      <c r="O47" s="4">
        <f t="shared" si="10"/>
        <v>1111.1111111111111</v>
      </c>
      <c r="P47" s="4">
        <v>1100</v>
      </c>
    </row>
  </sheetData>
  <mergeCells count="7">
    <mergeCell ref="A27:A34"/>
    <mergeCell ref="A1:A2"/>
    <mergeCell ref="D1:D2"/>
    <mergeCell ref="AI1:AI2"/>
    <mergeCell ref="A3:A10"/>
    <mergeCell ref="A11:A18"/>
    <mergeCell ref="A19:A26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zoomScale="90" zoomScaleNormal="90" workbookViewId="0">
      <pane xSplit="2" topLeftCell="F1" activePane="topRight" state="frozen"/>
      <selection pane="topRight" activeCell="S15" sqref="S15:X15"/>
    </sheetView>
  </sheetViews>
  <sheetFormatPr defaultColWidth="8.875" defaultRowHeight="15.75" x14ac:dyDescent="0.25"/>
  <cols>
    <col min="1" max="1" width="10.25" style="1" customWidth="1"/>
    <col min="2" max="2" width="15.125" style="4" customWidth="1"/>
    <col min="3" max="3" width="15.875" style="4" bestFit="1" customWidth="1"/>
    <col min="4" max="4" width="7.25" style="4" customWidth="1"/>
    <col min="5" max="5" width="9.75" style="16" customWidth="1"/>
    <col min="6" max="9" width="9.125" style="4" customWidth="1"/>
    <col min="10" max="11" width="9.125" style="16" customWidth="1"/>
    <col min="12" max="16" width="9.125" style="4" customWidth="1"/>
    <col min="17" max="18" width="9.125" style="16" customWidth="1"/>
    <col min="19" max="23" width="9.125" style="4" customWidth="1"/>
    <col min="24" max="25" width="9.125" style="16" customWidth="1"/>
    <col min="26" max="30" width="9.125" style="4" customWidth="1"/>
    <col min="31" max="32" width="9.125" style="16" customWidth="1"/>
    <col min="33" max="35" width="9.125" style="4" customWidth="1"/>
    <col min="36" max="36" width="10.5" style="4" bestFit="1" customWidth="1"/>
    <col min="37" max="16384" width="8.875" style="1"/>
  </cols>
  <sheetData>
    <row r="1" spans="1:36" x14ac:dyDescent="0.25">
      <c r="A1" s="31" t="s">
        <v>17</v>
      </c>
      <c r="B1" s="12" t="s">
        <v>5</v>
      </c>
      <c r="C1" s="14" t="s">
        <v>29</v>
      </c>
      <c r="D1" s="33" t="s">
        <v>4</v>
      </c>
      <c r="E1" s="6">
        <v>1</v>
      </c>
      <c r="F1" s="2">
        <v>2</v>
      </c>
      <c r="G1" s="2">
        <v>3</v>
      </c>
      <c r="H1" s="2">
        <v>4</v>
      </c>
      <c r="I1" s="2">
        <v>5</v>
      </c>
      <c r="J1" s="6">
        <v>6</v>
      </c>
      <c r="K1" s="6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6">
        <v>13</v>
      </c>
      <c r="R1" s="6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6">
        <v>20</v>
      </c>
      <c r="Y1" s="6">
        <v>21</v>
      </c>
      <c r="Z1" s="2">
        <v>22</v>
      </c>
      <c r="AA1" s="2">
        <v>23</v>
      </c>
      <c r="AB1" s="2">
        <v>24</v>
      </c>
      <c r="AC1" s="2">
        <v>25</v>
      </c>
      <c r="AD1" s="2">
        <v>26</v>
      </c>
      <c r="AE1" s="6">
        <v>27</v>
      </c>
      <c r="AF1" s="6">
        <v>28</v>
      </c>
      <c r="AG1" s="2">
        <v>29</v>
      </c>
      <c r="AH1" s="2">
        <v>30</v>
      </c>
      <c r="AI1" s="2">
        <v>31</v>
      </c>
      <c r="AJ1" s="35" t="s">
        <v>18</v>
      </c>
    </row>
    <row r="2" spans="1:36" x14ac:dyDescent="0.25">
      <c r="A2" s="32"/>
      <c r="B2" s="13" t="s">
        <v>6</v>
      </c>
      <c r="C2" s="14"/>
      <c r="D2" s="34"/>
      <c r="E2" s="7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7" t="s">
        <v>25</v>
      </c>
      <c r="K2" s="7" t="s">
        <v>19</v>
      </c>
      <c r="L2" s="3" t="s">
        <v>20</v>
      </c>
      <c r="M2" s="3" t="s">
        <v>21</v>
      </c>
      <c r="N2" s="3" t="s">
        <v>22</v>
      </c>
      <c r="O2" s="3" t="s">
        <v>23</v>
      </c>
      <c r="P2" s="3" t="s">
        <v>24</v>
      </c>
      <c r="Q2" s="7" t="s">
        <v>25</v>
      </c>
      <c r="R2" s="7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7" t="s">
        <v>25</v>
      </c>
      <c r="Y2" s="7" t="s">
        <v>19</v>
      </c>
      <c r="Z2" s="3" t="s">
        <v>20</v>
      </c>
      <c r="AA2" s="3" t="s">
        <v>21</v>
      </c>
      <c r="AB2" s="3" t="s">
        <v>22</v>
      </c>
      <c r="AC2" s="3" t="s">
        <v>23</v>
      </c>
      <c r="AD2" s="3" t="s">
        <v>24</v>
      </c>
      <c r="AE2" s="7" t="s">
        <v>25</v>
      </c>
      <c r="AF2" s="7" t="s">
        <v>19</v>
      </c>
      <c r="AG2" s="3" t="s">
        <v>20</v>
      </c>
      <c r="AH2" s="3" t="s">
        <v>21</v>
      </c>
      <c r="AI2" s="3" t="s">
        <v>22</v>
      </c>
      <c r="AJ2" s="36"/>
    </row>
    <row r="3" spans="1:36" ht="15.6" customHeight="1" x14ac:dyDescent="0.25">
      <c r="A3" s="28" t="s">
        <v>32</v>
      </c>
      <c r="B3" s="3" t="s">
        <v>7</v>
      </c>
      <c r="C3" s="11"/>
      <c r="D3" s="8"/>
      <c r="E3" s="9"/>
      <c r="F3" s="8"/>
      <c r="G3" s="8"/>
      <c r="H3" s="8"/>
      <c r="I3" s="8"/>
      <c r="J3" s="9"/>
      <c r="K3" s="9"/>
      <c r="L3" s="8"/>
      <c r="M3" s="8"/>
      <c r="N3" s="8"/>
      <c r="O3" s="8"/>
      <c r="P3" s="8"/>
      <c r="Q3" s="9"/>
      <c r="R3" s="9"/>
      <c r="S3" s="8"/>
      <c r="T3" s="8"/>
      <c r="U3" s="8"/>
      <c r="V3" s="8"/>
      <c r="W3" s="8"/>
      <c r="X3" s="9"/>
      <c r="Y3" s="9"/>
      <c r="Z3" s="8"/>
      <c r="AA3" s="8"/>
      <c r="AB3" s="8"/>
      <c r="AC3" s="8"/>
      <c r="AD3" s="8"/>
      <c r="AE3" s="9"/>
      <c r="AF3" s="9"/>
      <c r="AG3" s="8"/>
      <c r="AH3" s="8"/>
      <c r="AI3" s="8"/>
      <c r="AJ3" s="8">
        <f t="shared" ref="AJ3:AJ34" si="0">SUM(E3:AI3)</f>
        <v>0</v>
      </c>
    </row>
    <row r="4" spans="1:36" x14ac:dyDescent="0.25">
      <c r="A4" s="29"/>
      <c r="B4" s="5" t="s">
        <v>11</v>
      </c>
      <c r="C4" s="5" t="s">
        <v>28</v>
      </c>
      <c r="D4" s="10"/>
      <c r="E4" s="9"/>
      <c r="F4" s="10"/>
      <c r="G4" s="10"/>
      <c r="H4" s="10"/>
      <c r="I4" s="10"/>
      <c r="J4" s="9"/>
      <c r="K4" s="9"/>
      <c r="L4" s="10"/>
      <c r="M4" s="10"/>
      <c r="N4" s="10"/>
      <c r="O4" s="10"/>
      <c r="P4" s="10"/>
      <c r="Q4" s="9"/>
      <c r="R4" s="9"/>
      <c r="S4" s="10"/>
      <c r="T4" s="10"/>
      <c r="U4" s="10"/>
      <c r="V4" s="10"/>
      <c r="W4" s="10"/>
      <c r="X4" s="9"/>
      <c r="Y4" s="9"/>
      <c r="Z4" s="10"/>
      <c r="AA4" s="10"/>
      <c r="AB4" s="10"/>
      <c r="AC4" s="10"/>
      <c r="AD4" s="10"/>
      <c r="AE4" s="9"/>
      <c r="AF4" s="9"/>
      <c r="AG4" s="10"/>
      <c r="AH4" s="10"/>
      <c r="AI4" s="10"/>
      <c r="AJ4" s="8">
        <f t="shared" si="0"/>
        <v>0</v>
      </c>
    </row>
    <row r="5" spans="1:36" x14ac:dyDescent="0.25">
      <c r="A5" s="29"/>
      <c r="B5" s="3" t="s">
        <v>12</v>
      </c>
      <c r="C5" s="3"/>
      <c r="D5" s="8"/>
      <c r="E5" s="9"/>
      <c r="F5" s="8">
        <v>25000</v>
      </c>
      <c r="G5" s="8"/>
      <c r="H5" s="8"/>
      <c r="I5" s="8">
        <v>15000</v>
      </c>
      <c r="J5" s="9"/>
      <c r="K5" s="9"/>
      <c r="L5" s="8"/>
      <c r="M5" s="8">
        <v>35000</v>
      </c>
      <c r="N5" s="8"/>
      <c r="O5" s="8">
        <v>10000</v>
      </c>
      <c r="P5" s="8"/>
      <c r="Q5" s="9"/>
      <c r="R5" s="9"/>
      <c r="S5" s="8">
        <v>15000</v>
      </c>
      <c r="T5" s="8"/>
      <c r="U5" s="8">
        <v>26567</v>
      </c>
      <c r="V5" s="8"/>
      <c r="W5" s="8">
        <v>22500</v>
      </c>
      <c r="X5" s="9"/>
      <c r="Y5" s="9"/>
      <c r="Z5" s="8"/>
      <c r="AA5" s="8">
        <v>25000</v>
      </c>
      <c r="AB5" s="8"/>
      <c r="AC5" s="8">
        <f>20000+9700</f>
        <v>29700</v>
      </c>
      <c r="AD5" s="8"/>
      <c r="AE5" s="9"/>
      <c r="AF5" s="9"/>
      <c r="AG5" s="8">
        <v>19500</v>
      </c>
      <c r="AH5" s="8">
        <v>10000</v>
      </c>
      <c r="AI5" s="8"/>
      <c r="AJ5" s="8">
        <f t="shared" si="0"/>
        <v>233267</v>
      </c>
    </row>
    <row r="6" spans="1:36" x14ac:dyDescent="0.25">
      <c r="A6" s="29"/>
      <c r="B6" s="3" t="s">
        <v>13</v>
      </c>
      <c r="C6" s="3" t="s">
        <v>26</v>
      </c>
      <c r="D6" s="8">
        <f>33737-1949</f>
        <v>31788</v>
      </c>
      <c r="E6" s="9">
        <f>D6+E5-E7</f>
        <v>21905</v>
      </c>
      <c r="F6" s="8">
        <f>E6+F5-F7</f>
        <v>37169</v>
      </c>
      <c r="G6" s="8">
        <f t="shared" ref="G6:AG6" si="1">F6+G5-G7</f>
        <v>27410</v>
      </c>
      <c r="H6" s="8">
        <f t="shared" si="1"/>
        <v>17647</v>
      </c>
      <c r="I6" s="8">
        <f t="shared" si="1"/>
        <v>23789</v>
      </c>
      <c r="J6" s="9">
        <f t="shared" si="1"/>
        <v>15826</v>
      </c>
      <c r="K6" s="9">
        <f t="shared" si="1"/>
        <v>15826</v>
      </c>
      <c r="L6" s="8">
        <f t="shared" si="1"/>
        <v>7531</v>
      </c>
      <c r="M6" s="8">
        <f>L6+M5-M7+81</f>
        <v>34894</v>
      </c>
      <c r="N6" s="8">
        <f t="shared" si="1"/>
        <v>26727</v>
      </c>
      <c r="O6" s="8">
        <f t="shared" si="1"/>
        <v>29087</v>
      </c>
      <c r="P6" s="8">
        <f t="shared" si="1"/>
        <v>20758</v>
      </c>
      <c r="Q6" s="9">
        <f t="shared" si="1"/>
        <v>16093</v>
      </c>
      <c r="R6" s="9">
        <f t="shared" si="1"/>
        <v>11635</v>
      </c>
      <c r="S6" s="8">
        <f t="shared" si="1"/>
        <v>18911</v>
      </c>
      <c r="T6" s="8">
        <f t="shared" si="1"/>
        <v>11236</v>
      </c>
      <c r="U6" s="8">
        <f t="shared" si="1"/>
        <v>30245</v>
      </c>
      <c r="V6" s="8">
        <f t="shared" si="1"/>
        <v>22678</v>
      </c>
      <c r="W6" s="8">
        <f t="shared" si="1"/>
        <v>37499</v>
      </c>
      <c r="X6" s="9">
        <f t="shared" si="1"/>
        <v>30339</v>
      </c>
      <c r="Y6" s="9">
        <f t="shared" si="1"/>
        <v>30339</v>
      </c>
      <c r="Z6" s="8">
        <f t="shared" si="1"/>
        <v>23896</v>
      </c>
      <c r="AA6" s="8">
        <f t="shared" si="1"/>
        <v>41422</v>
      </c>
      <c r="AB6" s="8">
        <f t="shared" si="1"/>
        <v>32849</v>
      </c>
      <c r="AC6" s="8">
        <f t="shared" si="1"/>
        <v>54898</v>
      </c>
      <c r="AD6" s="8">
        <f t="shared" si="1"/>
        <v>46446</v>
      </c>
      <c r="AE6" s="9">
        <f t="shared" si="1"/>
        <v>38438</v>
      </c>
      <c r="AF6" s="9">
        <f t="shared" si="1"/>
        <v>38438</v>
      </c>
      <c r="AG6" s="8">
        <f t="shared" si="1"/>
        <v>49448</v>
      </c>
      <c r="AH6" s="8">
        <f t="shared" ref="AH6" si="2">AG6+AH5-AH7</f>
        <v>52061</v>
      </c>
      <c r="AI6" s="8">
        <f t="shared" ref="AI6" si="3">AH6+AI5-AI7</f>
        <v>43551</v>
      </c>
      <c r="AJ6" s="8">
        <f t="shared" si="0"/>
        <v>908991</v>
      </c>
    </row>
    <row r="7" spans="1:36" x14ac:dyDescent="0.25">
      <c r="A7" s="29"/>
      <c r="B7" s="3" t="s">
        <v>8</v>
      </c>
      <c r="C7" s="3" t="s">
        <v>27</v>
      </c>
      <c r="D7" s="8"/>
      <c r="E7" s="9">
        <v>9883</v>
      </c>
      <c r="F7" s="8">
        <v>9736</v>
      </c>
      <c r="G7" s="8">
        <v>9759</v>
      </c>
      <c r="H7" s="8">
        <v>9763</v>
      </c>
      <c r="I7" s="8">
        <v>8858</v>
      </c>
      <c r="J7" s="9">
        <v>7963</v>
      </c>
      <c r="K7" s="9"/>
      <c r="L7" s="8">
        <v>8295</v>
      </c>
      <c r="M7" s="8">
        <v>7718</v>
      </c>
      <c r="N7" s="8">
        <v>8167</v>
      </c>
      <c r="O7" s="8">
        <v>7640</v>
      </c>
      <c r="P7" s="8">
        <v>8329</v>
      </c>
      <c r="Q7" s="9">
        <v>4665</v>
      </c>
      <c r="R7" s="9">
        <v>4458</v>
      </c>
      <c r="S7" s="8">
        <v>7724</v>
      </c>
      <c r="T7" s="8">
        <v>7675</v>
      </c>
      <c r="U7" s="8">
        <v>7558</v>
      </c>
      <c r="V7" s="8">
        <v>7567</v>
      </c>
      <c r="W7" s="8">
        <v>7679</v>
      </c>
      <c r="X7" s="9">
        <v>7160</v>
      </c>
      <c r="Y7" s="9"/>
      <c r="Z7" s="8">
        <v>6443</v>
      </c>
      <c r="AA7" s="8">
        <v>7474</v>
      </c>
      <c r="AB7" s="8">
        <v>8573</v>
      </c>
      <c r="AC7" s="8">
        <v>7651</v>
      </c>
      <c r="AD7" s="8">
        <v>8452</v>
      </c>
      <c r="AE7" s="9">
        <v>8008</v>
      </c>
      <c r="AF7" s="9"/>
      <c r="AG7" s="8">
        <v>8490</v>
      </c>
      <c r="AH7" s="8">
        <v>7387</v>
      </c>
      <c r="AI7" s="8">
        <v>8510</v>
      </c>
      <c r="AJ7" s="8">
        <f t="shared" si="0"/>
        <v>221585</v>
      </c>
    </row>
    <row r="8" spans="1:36" x14ac:dyDescent="0.25">
      <c r="A8" s="29"/>
      <c r="B8" s="3" t="s">
        <v>9</v>
      </c>
      <c r="C8" s="3"/>
      <c r="D8" s="8"/>
      <c r="E8" s="9"/>
      <c r="F8" s="8"/>
      <c r="G8" s="8"/>
      <c r="H8" s="8"/>
      <c r="I8" s="8"/>
      <c r="J8" s="9"/>
      <c r="K8" s="9"/>
      <c r="L8" s="8"/>
      <c r="M8" s="8"/>
      <c r="N8" s="8"/>
      <c r="O8" s="8"/>
      <c r="P8" s="8"/>
      <c r="Q8" s="9"/>
      <c r="R8" s="9"/>
      <c r="S8" s="8"/>
      <c r="T8" s="8"/>
      <c r="U8" s="8"/>
      <c r="V8" s="8"/>
      <c r="W8" s="8"/>
      <c r="X8" s="9"/>
      <c r="Y8" s="9"/>
      <c r="Z8" s="8"/>
      <c r="AA8" s="8"/>
      <c r="AB8" s="8"/>
      <c r="AC8" s="8"/>
      <c r="AD8" s="8"/>
      <c r="AE8" s="9"/>
      <c r="AF8" s="9"/>
      <c r="AG8" s="8"/>
      <c r="AH8" s="8"/>
      <c r="AI8" s="8"/>
      <c r="AJ8" s="8">
        <f t="shared" si="0"/>
        <v>0</v>
      </c>
    </row>
    <row r="9" spans="1:36" x14ac:dyDescent="0.25">
      <c r="A9" s="29"/>
      <c r="B9" s="3" t="s">
        <v>10</v>
      </c>
      <c r="C9" s="3" t="s">
        <v>30</v>
      </c>
      <c r="D9" s="8">
        <v>57022</v>
      </c>
      <c r="E9" s="9">
        <f t="shared" ref="E9:AH9" si="4">D9+E7-E8-E10</f>
        <v>66905</v>
      </c>
      <c r="F9" s="8">
        <f t="shared" si="4"/>
        <v>38141</v>
      </c>
      <c r="G9" s="8">
        <f t="shared" si="4"/>
        <v>47900</v>
      </c>
      <c r="H9" s="8">
        <f t="shared" si="4"/>
        <v>57663</v>
      </c>
      <c r="I9" s="8">
        <f t="shared" si="4"/>
        <v>66521</v>
      </c>
      <c r="J9" s="9">
        <f t="shared" si="4"/>
        <v>74484</v>
      </c>
      <c r="K9" s="9">
        <f t="shared" si="4"/>
        <v>74484</v>
      </c>
      <c r="L9" s="8">
        <f t="shared" si="4"/>
        <v>44888</v>
      </c>
      <c r="M9" s="8">
        <f t="shared" si="4"/>
        <v>52606</v>
      </c>
      <c r="N9" s="8">
        <f t="shared" si="4"/>
        <v>60773</v>
      </c>
      <c r="O9" s="8">
        <f t="shared" si="4"/>
        <v>68413</v>
      </c>
      <c r="P9" s="8">
        <f t="shared" si="4"/>
        <v>76742</v>
      </c>
      <c r="Q9" s="9">
        <f t="shared" si="4"/>
        <v>81407</v>
      </c>
      <c r="R9" s="9">
        <f t="shared" si="4"/>
        <v>85865</v>
      </c>
      <c r="S9" s="8">
        <f t="shared" si="4"/>
        <v>55089</v>
      </c>
      <c r="T9" s="8">
        <f t="shared" si="4"/>
        <v>62764</v>
      </c>
      <c r="U9" s="8">
        <f t="shared" si="4"/>
        <v>70322</v>
      </c>
      <c r="V9" s="8">
        <f t="shared" si="4"/>
        <v>77889</v>
      </c>
      <c r="W9" s="8">
        <f t="shared" si="4"/>
        <v>85568</v>
      </c>
      <c r="X9" s="9">
        <f t="shared" si="4"/>
        <v>92728</v>
      </c>
      <c r="Y9" s="9">
        <f t="shared" si="4"/>
        <v>92728</v>
      </c>
      <c r="Z9" s="8">
        <f t="shared" si="4"/>
        <v>11131</v>
      </c>
      <c r="AA9" s="8">
        <f t="shared" si="4"/>
        <v>18605</v>
      </c>
      <c r="AB9" s="8">
        <f t="shared" si="4"/>
        <v>27178</v>
      </c>
      <c r="AC9" s="8">
        <f t="shared" si="4"/>
        <v>34829</v>
      </c>
      <c r="AD9" s="8">
        <f t="shared" si="4"/>
        <v>43281</v>
      </c>
      <c r="AE9" s="9">
        <f t="shared" si="4"/>
        <v>51289</v>
      </c>
      <c r="AF9" s="9">
        <f t="shared" si="4"/>
        <v>51289</v>
      </c>
      <c r="AG9" s="8">
        <f t="shared" si="4"/>
        <v>26779</v>
      </c>
      <c r="AH9" s="8">
        <f t="shared" si="4"/>
        <v>23166</v>
      </c>
      <c r="AI9" s="8">
        <f>AG9+AI7-AI8-AI10</f>
        <v>35289</v>
      </c>
      <c r="AJ9" s="8">
        <f t="shared" si="0"/>
        <v>1756716</v>
      </c>
    </row>
    <row r="10" spans="1:36" x14ac:dyDescent="0.25">
      <c r="A10" s="30"/>
      <c r="B10" s="3" t="s">
        <v>14</v>
      </c>
      <c r="C10" s="3" t="s">
        <v>31</v>
      </c>
      <c r="D10" s="8"/>
      <c r="E10" s="9"/>
      <c r="F10" s="8">
        <v>38500</v>
      </c>
      <c r="G10" s="8"/>
      <c r="H10" s="8"/>
      <c r="I10" s="8"/>
      <c r="J10" s="9"/>
      <c r="K10" s="9"/>
      <c r="L10" s="8">
        <f>27500+10391</f>
        <v>37891</v>
      </c>
      <c r="M10" s="8"/>
      <c r="N10" s="8"/>
      <c r="O10" s="8"/>
      <c r="P10" s="8"/>
      <c r="Q10" s="9"/>
      <c r="R10" s="9"/>
      <c r="S10" s="8">
        <v>38500</v>
      </c>
      <c r="T10" s="8"/>
      <c r="U10" s="8"/>
      <c r="V10" s="8"/>
      <c r="W10" s="8"/>
      <c r="X10" s="9"/>
      <c r="Y10" s="9"/>
      <c r="Z10" s="8">
        <f>44000+44040</f>
        <v>88040</v>
      </c>
      <c r="AA10" s="8"/>
      <c r="AB10" s="8"/>
      <c r="AC10" s="8"/>
      <c r="AD10" s="8"/>
      <c r="AE10" s="9"/>
      <c r="AF10" s="9"/>
      <c r="AG10" s="8">
        <v>33000</v>
      </c>
      <c r="AH10" s="8">
        <v>11000</v>
      </c>
      <c r="AI10" s="8"/>
      <c r="AJ10" s="8">
        <f t="shared" si="0"/>
        <v>246931</v>
      </c>
    </row>
    <row r="11" spans="1:36" ht="15.6" customHeight="1" x14ac:dyDescent="0.25">
      <c r="A11" s="28" t="s">
        <v>33</v>
      </c>
      <c r="B11" s="3" t="s">
        <v>7</v>
      </c>
      <c r="C11" s="11"/>
      <c r="D11" s="8"/>
      <c r="E11" s="9"/>
      <c r="F11" s="8"/>
      <c r="G11" s="8"/>
      <c r="H11" s="8"/>
      <c r="I11" s="8"/>
      <c r="J11" s="9"/>
      <c r="K11" s="9"/>
      <c r="L11" s="8"/>
      <c r="M11" s="8"/>
      <c r="N11" s="8"/>
      <c r="O11" s="8"/>
      <c r="P11" s="8"/>
      <c r="Q11" s="9"/>
      <c r="R11" s="9"/>
      <c r="S11" s="8"/>
      <c r="T11" s="8"/>
      <c r="U11" s="8"/>
      <c r="V11" s="8"/>
      <c r="W11" s="8"/>
      <c r="X11" s="9"/>
      <c r="Y11" s="9"/>
      <c r="Z11" s="8"/>
      <c r="AA11" s="8"/>
      <c r="AB11" s="8"/>
      <c r="AC11" s="8"/>
      <c r="AD11" s="8"/>
      <c r="AE11" s="9"/>
      <c r="AF11" s="9"/>
      <c r="AG11" s="8"/>
      <c r="AH11" s="8"/>
      <c r="AI11" s="8"/>
      <c r="AJ11" s="8">
        <f t="shared" si="0"/>
        <v>0</v>
      </c>
    </row>
    <row r="12" spans="1:36" x14ac:dyDescent="0.25">
      <c r="A12" s="29"/>
      <c r="B12" s="5" t="s">
        <v>11</v>
      </c>
      <c r="C12" s="5" t="s">
        <v>28</v>
      </c>
      <c r="D12" s="10"/>
      <c r="E12" s="9"/>
      <c r="F12" s="10"/>
      <c r="G12" s="10"/>
      <c r="H12" s="10"/>
      <c r="I12" s="10"/>
      <c r="J12" s="9"/>
      <c r="K12" s="9"/>
      <c r="L12" s="10"/>
      <c r="M12" s="10"/>
      <c r="N12" s="10"/>
      <c r="O12" s="10"/>
      <c r="P12" s="10"/>
      <c r="Q12" s="9"/>
      <c r="R12" s="9"/>
      <c r="S12" s="10"/>
      <c r="T12" s="10"/>
      <c r="U12" s="10"/>
      <c r="V12" s="10"/>
      <c r="W12" s="10"/>
      <c r="X12" s="9"/>
      <c r="Y12" s="9"/>
      <c r="Z12" s="10"/>
      <c r="AA12" s="10"/>
      <c r="AB12" s="10"/>
      <c r="AC12" s="10"/>
      <c r="AD12" s="10"/>
      <c r="AE12" s="9"/>
      <c r="AF12" s="9"/>
      <c r="AG12" s="10"/>
      <c r="AH12" s="10"/>
      <c r="AI12" s="10"/>
      <c r="AJ12" s="8">
        <f t="shared" si="0"/>
        <v>0</v>
      </c>
    </row>
    <row r="13" spans="1:36" x14ac:dyDescent="0.25">
      <c r="A13" s="29"/>
      <c r="B13" s="3" t="s">
        <v>15</v>
      </c>
      <c r="C13" s="3"/>
      <c r="D13" s="8"/>
      <c r="E13" s="9"/>
      <c r="F13" s="8">
        <v>30800</v>
      </c>
      <c r="G13" s="8"/>
      <c r="H13" s="8"/>
      <c r="I13" s="8">
        <v>36400</v>
      </c>
      <c r="J13" s="9"/>
      <c r="K13" s="9"/>
      <c r="L13" s="8"/>
      <c r="M13" s="8">
        <f>14000+8307</f>
        <v>22307</v>
      </c>
      <c r="N13" s="8"/>
      <c r="O13" s="8">
        <v>31514</v>
      </c>
      <c r="P13" s="8"/>
      <c r="Q13" s="9"/>
      <c r="R13" s="9"/>
      <c r="S13" s="8">
        <f>2741+22400+2378</f>
        <v>27519</v>
      </c>
      <c r="T13" s="8"/>
      <c r="U13" s="8">
        <v>26516</v>
      </c>
      <c r="V13" s="8"/>
      <c r="W13" s="8">
        <v>30600</v>
      </c>
      <c r="X13" s="9"/>
      <c r="Y13" s="9"/>
      <c r="Z13" s="8"/>
      <c r="AA13" s="8">
        <v>30800</v>
      </c>
      <c r="AB13" s="8"/>
      <c r="AC13" s="8">
        <v>28000</v>
      </c>
      <c r="AD13" s="8"/>
      <c r="AE13" s="9"/>
      <c r="AF13" s="9"/>
      <c r="AG13" s="8">
        <v>25200</v>
      </c>
      <c r="AH13" s="8">
        <v>27400</v>
      </c>
      <c r="AI13" s="8"/>
      <c r="AJ13" s="8">
        <f t="shared" si="0"/>
        <v>317056</v>
      </c>
    </row>
    <row r="14" spans="1:36" x14ac:dyDescent="0.25">
      <c r="A14" s="29"/>
      <c r="B14" s="3" t="s">
        <v>16</v>
      </c>
      <c r="C14" s="3" t="s">
        <v>26</v>
      </c>
      <c r="D14" s="8">
        <f>43602+2055</f>
        <v>45657</v>
      </c>
      <c r="E14" s="9">
        <f>D14+E13-E15</f>
        <v>35220</v>
      </c>
      <c r="F14" s="8">
        <f>E14+F13-F15</f>
        <v>55648</v>
      </c>
      <c r="G14" s="8">
        <f t="shared" ref="G14:AG14" si="5">F14+G13-G15</f>
        <v>45331</v>
      </c>
      <c r="H14" s="8">
        <f t="shared" si="5"/>
        <v>34966</v>
      </c>
      <c r="I14" s="8">
        <f t="shared" si="5"/>
        <v>59115</v>
      </c>
      <c r="J14" s="9">
        <f t="shared" si="5"/>
        <v>48201</v>
      </c>
      <c r="K14" s="9">
        <f t="shared" si="5"/>
        <v>48201</v>
      </c>
      <c r="L14" s="8">
        <f t="shared" si="5"/>
        <v>36757</v>
      </c>
      <c r="M14" s="8">
        <f t="shared" si="5"/>
        <v>46800</v>
      </c>
      <c r="N14" s="8">
        <f t="shared" si="5"/>
        <v>36643</v>
      </c>
      <c r="O14" s="8">
        <f t="shared" si="5"/>
        <v>57421</v>
      </c>
      <c r="P14" s="8">
        <f t="shared" si="5"/>
        <v>46701</v>
      </c>
      <c r="Q14" s="9">
        <f t="shared" si="5"/>
        <v>39844</v>
      </c>
      <c r="R14" s="9">
        <f t="shared" si="5"/>
        <v>36995</v>
      </c>
      <c r="S14" s="8">
        <f t="shared" si="5"/>
        <v>53655</v>
      </c>
      <c r="T14" s="8">
        <f t="shared" si="5"/>
        <v>42777</v>
      </c>
      <c r="U14" s="8">
        <f t="shared" si="5"/>
        <v>58425</v>
      </c>
      <c r="V14" s="8">
        <f t="shared" si="5"/>
        <v>47698</v>
      </c>
      <c r="W14" s="8">
        <f t="shared" si="5"/>
        <v>67430</v>
      </c>
      <c r="X14" s="9">
        <f t="shared" si="5"/>
        <v>57687</v>
      </c>
      <c r="Y14" s="9">
        <f t="shared" si="5"/>
        <v>57687</v>
      </c>
      <c r="Z14" s="8">
        <f t="shared" si="5"/>
        <v>46066</v>
      </c>
      <c r="AA14" s="8">
        <f t="shared" si="5"/>
        <v>63804</v>
      </c>
      <c r="AB14" s="8">
        <f t="shared" si="5"/>
        <v>52117</v>
      </c>
      <c r="AC14" s="8">
        <f t="shared" si="5"/>
        <v>67501</v>
      </c>
      <c r="AD14" s="8">
        <f t="shared" si="5"/>
        <v>56062</v>
      </c>
      <c r="AE14" s="9">
        <f t="shared" si="5"/>
        <v>45168</v>
      </c>
      <c r="AF14" s="9">
        <f t="shared" si="5"/>
        <v>45168</v>
      </c>
      <c r="AG14" s="8">
        <f t="shared" si="5"/>
        <v>57667</v>
      </c>
      <c r="AH14" s="8">
        <f t="shared" ref="AH14" si="6">AG14+AH13-AH15</f>
        <v>71130</v>
      </c>
      <c r="AI14" s="8">
        <f t="shared" ref="AI14" si="7">AH14+AI13-AI15</f>
        <v>58550</v>
      </c>
      <c r="AJ14" s="8">
        <f t="shared" si="0"/>
        <v>1576435</v>
      </c>
    </row>
    <row r="15" spans="1:36" x14ac:dyDescent="0.25">
      <c r="A15" s="29"/>
      <c r="B15" s="3" t="s">
        <v>8</v>
      </c>
      <c r="C15" s="3" t="s">
        <v>27</v>
      </c>
      <c r="D15" s="8"/>
      <c r="E15" s="9">
        <v>10437</v>
      </c>
      <c r="F15" s="8">
        <v>10372</v>
      </c>
      <c r="G15" s="8">
        <v>10317</v>
      </c>
      <c r="H15" s="8">
        <v>10365</v>
      </c>
      <c r="I15" s="8">
        <v>12251</v>
      </c>
      <c r="J15" s="9">
        <v>10914</v>
      </c>
      <c r="K15" s="9"/>
      <c r="L15" s="8">
        <v>11444</v>
      </c>
      <c r="M15" s="8">
        <v>12264</v>
      </c>
      <c r="N15" s="8">
        <v>10157</v>
      </c>
      <c r="O15" s="8">
        <v>10736</v>
      </c>
      <c r="P15" s="8">
        <v>10720</v>
      </c>
      <c r="Q15" s="9">
        <v>6857</v>
      </c>
      <c r="R15" s="9">
        <v>2849</v>
      </c>
      <c r="S15" s="8">
        <v>10859</v>
      </c>
      <c r="T15" s="8">
        <v>10878</v>
      </c>
      <c r="U15" s="8">
        <v>10868</v>
      </c>
      <c r="V15" s="8">
        <v>10727</v>
      </c>
      <c r="W15" s="8">
        <v>10868</v>
      </c>
      <c r="X15" s="9">
        <v>9743</v>
      </c>
      <c r="Y15" s="9"/>
      <c r="Z15" s="8">
        <v>11621</v>
      </c>
      <c r="AA15" s="8">
        <v>13062</v>
      </c>
      <c r="AB15" s="8">
        <v>11687</v>
      </c>
      <c r="AC15" s="8">
        <v>12616</v>
      </c>
      <c r="AD15" s="8">
        <v>11439</v>
      </c>
      <c r="AE15" s="9">
        <v>10894</v>
      </c>
      <c r="AF15" s="9"/>
      <c r="AG15" s="8">
        <v>12701</v>
      </c>
      <c r="AH15" s="8">
        <v>13937</v>
      </c>
      <c r="AI15" s="8">
        <v>12580</v>
      </c>
      <c r="AJ15" s="8">
        <f t="shared" si="0"/>
        <v>304163</v>
      </c>
    </row>
    <row r="16" spans="1:36" x14ac:dyDescent="0.25">
      <c r="A16" s="29"/>
      <c r="B16" s="3" t="s">
        <v>9</v>
      </c>
      <c r="C16" s="3"/>
      <c r="D16" s="8"/>
      <c r="E16" s="9"/>
      <c r="F16" s="8"/>
      <c r="G16" s="8"/>
      <c r="H16" s="8"/>
      <c r="I16" s="8"/>
      <c r="J16" s="9"/>
      <c r="K16" s="9"/>
      <c r="L16" s="8"/>
      <c r="M16" s="8"/>
      <c r="N16" s="8"/>
      <c r="O16" s="8"/>
      <c r="P16" s="8"/>
      <c r="Q16" s="9"/>
      <c r="R16" s="9"/>
      <c r="S16" s="8"/>
      <c r="T16" s="8"/>
      <c r="U16" s="8"/>
      <c r="V16" s="8"/>
      <c r="W16" s="8"/>
      <c r="X16" s="9"/>
      <c r="Y16" s="9"/>
      <c r="Z16" s="8"/>
      <c r="AA16" s="8"/>
      <c r="AB16" s="8"/>
      <c r="AC16" s="8"/>
      <c r="AD16" s="8"/>
      <c r="AE16" s="9"/>
      <c r="AF16" s="9"/>
      <c r="AG16" s="8"/>
      <c r="AH16" s="8"/>
      <c r="AI16" s="8"/>
      <c r="AJ16" s="8">
        <f t="shared" si="0"/>
        <v>0</v>
      </c>
    </row>
    <row r="17" spans="1:36" x14ac:dyDescent="0.25">
      <c r="A17" s="29"/>
      <c r="B17" s="3" t="s">
        <v>10</v>
      </c>
      <c r="C17" s="3" t="s">
        <v>30</v>
      </c>
      <c r="D17" s="8">
        <v>77513</v>
      </c>
      <c r="E17" s="9">
        <f t="shared" ref="E17:AH17" si="8">D17+E15-E16-E18</f>
        <v>87950</v>
      </c>
      <c r="F17" s="8">
        <f t="shared" si="8"/>
        <v>42322</v>
      </c>
      <c r="G17" s="8">
        <f t="shared" si="8"/>
        <v>52639</v>
      </c>
      <c r="H17" s="8">
        <f t="shared" si="8"/>
        <v>63004</v>
      </c>
      <c r="I17" s="8">
        <f t="shared" si="8"/>
        <v>75255</v>
      </c>
      <c r="J17" s="9">
        <f t="shared" si="8"/>
        <v>86169</v>
      </c>
      <c r="K17" s="9">
        <f t="shared" si="8"/>
        <v>86169</v>
      </c>
      <c r="L17" s="8">
        <f t="shared" si="8"/>
        <v>38113</v>
      </c>
      <c r="M17" s="8">
        <f t="shared" si="8"/>
        <v>50377</v>
      </c>
      <c r="N17" s="8">
        <f t="shared" si="8"/>
        <v>60534</v>
      </c>
      <c r="O17" s="8">
        <f t="shared" si="8"/>
        <v>71270</v>
      </c>
      <c r="P17" s="8">
        <f t="shared" si="8"/>
        <v>81990</v>
      </c>
      <c r="Q17" s="9">
        <f t="shared" si="8"/>
        <v>88847</v>
      </c>
      <c r="R17" s="9">
        <f t="shared" si="8"/>
        <v>91696</v>
      </c>
      <c r="S17" s="8">
        <f t="shared" si="8"/>
        <v>50055</v>
      </c>
      <c r="T17" s="8">
        <f t="shared" si="8"/>
        <v>60933</v>
      </c>
      <c r="U17" s="8">
        <f t="shared" si="8"/>
        <v>71801</v>
      </c>
      <c r="V17" s="8">
        <f t="shared" si="8"/>
        <v>82528</v>
      </c>
      <c r="W17" s="8">
        <f t="shared" si="8"/>
        <v>93396</v>
      </c>
      <c r="X17" s="9">
        <f t="shared" si="8"/>
        <v>103139</v>
      </c>
      <c r="Y17" s="9">
        <f t="shared" si="8"/>
        <v>103139</v>
      </c>
      <c r="Z17" s="8">
        <f t="shared" si="8"/>
        <v>13260</v>
      </c>
      <c r="AA17" s="8">
        <f t="shared" si="8"/>
        <v>26322</v>
      </c>
      <c r="AB17" s="8">
        <f t="shared" si="8"/>
        <v>38009</v>
      </c>
      <c r="AC17" s="8">
        <f t="shared" si="8"/>
        <v>50625</v>
      </c>
      <c r="AD17" s="8">
        <f t="shared" si="8"/>
        <v>62064</v>
      </c>
      <c r="AE17" s="9">
        <f t="shared" si="8"/>
        <v>72958</v>
      </c>
      <c r="AF17" s="9">
        <f t="shared" si="8"/>
        <v>72958</v>
      </c>
      <c r="AG17" s="8">
        <f t="shared" si="8"/>
        <v>32404</v>
      </c>
      <c r="AH17" s="8">
        <f t="shared" si="8"/>
        <v>32341</v>
      </c>
      <c r="AI17" s="8">
        <f>AG17+AI15-AI16-AI18</f>
        <v>44984</v>
      </c>
      <c r="AJ17" s="8">
        <f t="shared" si="0"/>
        <v>1987251</v>
      </c>
    </row>
    <row r="18" spans="1:36" x14ac:dyDescent="0.25">
      <c r="A18" s="30"/>
      <c r="B18" s="3" t="s">
        <v>14</v>
      </c>
      <c r="C18" s="3" t="s">
        <v>31</v>
      </c>
      <c r="D18" s="8"/>
      <c r="E18" s="9"/>
      <c r="F18" s="8">
        <v>56000</v>
      </c>
      <c r="G18" s="8"/>
      <c r="H18" s="8"/>
      <c r="I18" s="8"/>
      <c r="J18" s="9"/>
      <c r="K18" s="9"/>
      <c r="L18" s="8">
        <v>59500</v>
      </c>
      <c r="M18" s="8"/>
      <c r="N18" s="8"/>
      <c r="O18" s="8"/>
      <c r="P18" s="8"/>
      <c r="Q18" s="9"/>
      <c r="R18" s="9"/>
      <c r="S18" s="8">
        <v>52500</v>
      </c>
      <c r="T18" s="8"/>
      <c r="U18" s="8"/>
      <c r="V18" s="8"/>
      <c r="W18" s="8"/>
      <c r="X18" s="9"/>
      <c r="Y18" s="9"/>
      <c r="Z18" s="8">
        <f>31500+21000+49000</f>
        <v>101500</v>
      </c>
      <c r="AA18" s="8"/>
      <c r="AB18" s="8"/>
      <c r="AC18" s="8"/>
      <c r="AD18" s="8"/>
      <c r="AE18" s="9"/>
      <c r="AF18" s="9"/>
      <c r="AG18" s="8">
        <v>53255</v>
      </c>
      <c r="AH18" s="8">
        <v>14000</v>
      </c>
      <c r="AI18" s="8"/>
      <c r="AJ18" s="8">
        <f t="shared" si="0"/>
        <v>336755</v>
      </c>
    </row>
    <row r="19" spans="1:36" ht="15.6" customHeight="1" x14ac:dyDescent="0.25">
      <c r="A19" s="28" t="s">
        <v>34</v>
      </c>
      <c r="B19" s="3" t="s">
        <v>7</v>
      </c>
      <c r="C19" s="11"/>
      <c r="D19" s="8"/>
      <c r="E19" s="9"/>
      <c r="F19" s="8"/>
      <c r="G19" s="8"/>
      <c r="H19" s="8"/>
      <c r="I19" s="8"/>
      <c r="J19" s="9"/>
      <c r="K19" s="9"/>
      <c r="M19" s="8"/>
      <c r="N19" s="8"/>
      <c r="O19" s="8"/>
      <c r="P19" s="8"/>
      <c r="Q19" s="9"/>
      <c r="R19" s="9"/>
      <c r="S19" s="8"/>
      <c r="T19" s="8"/>
      <c r="U19" s="8"/>
      <c r="V19" s="8"/>
      <c r="W19" s="8"/>
      <c r="X19" s="9"/>
      <c r="Y19" s="9"/>
      <c r="Z19" s="8"/>
      <c r="AA19" s="8"/>
      <c r="AB19" s="8"/>
      <c r="AC19" s="8"/>
      <c r="AD19" s="8"/>
      <c r="AE19" s="9"/>
      <c r="AF19" s="9"/>
      <c r="AG19" s="8"/>
      <c r="AH19" s="8"/>
      <c r="AI19" s="8"/>
      <c r="AJ19" s="8">
        <f t="shared" si="0"/>
        <v>0</v>
      </c>
    </row>
    <row r="20" spans="1:36" x14ac:dyDescent="0.25">
      <c r="A20" s="29"/>
      <c r="B20" s="5" t="s">
        <v>11</v>
      </c>
      <c r="C20" s="5" t="s">
        <v>28</v>
      </c>
      <c r="D20" s="10"/>
      <c r="E20" s="9"/>
      <c r="F20" s="10"/>
      <c r="G20" s="10"/>
      <c r="H20" s="10"/>
      <c r="I20" s="10"/>
      <c r="J20" s="9"/>
      <c r="K20" s="9"/>
      <c r="L20" s="10"/>
      <c r="M20" s="10"/>
      <c r="N20" s="10"/>
      <c r="O20" s="10"/>
      <c r="P20" s="10"/>
      <c r="Q20" s="9"/>
      <c r="R20" s="9"/>
      <c r="S20" s="10"/>
      <c r="T20" s="10"/>
      <c r="U20" s="10"/>
      <c r="V20" s="10"/>
      <c r="W20" s="10"/>
      <c r="X20" s="9"/>
      <c r="Y20" s="9"/>
      <c r="Z20" s="10"/>
      <c r="AA20" s="10"/>
      <c r="AB20" s="10"/>
      <c r="AC20" s="10"/>
      <c r="AD20" s="10"/>
      <c r="AE20" s="9"/>
      <c r="AF20" s="9"/>
      <c r="AG20" s="10"/>
      <c r="AH20" s="10"/>
      <c r="AI20" s="10"/>
      <c r="AJ20" s="8">
        <f t="shared" si="0"/>
        <v>0</v>
      </c>
    </row>
    <row r="21" spans="1:36" x14ac:dyDescent="0.25">
      <c r="A21" s="29"/>
      <c r="B21" s="3" t="s">
        <v>15</v>
      </c>
      <c r="C21" s="3"/>
      <c r="D21" s="8"/>
      <c r="E21" s="9"/>
      <c r="F21" s="8"/>
      <c r="G21" s="8"/>
      <c r="H21" s="8"/>
      <c r="I21" s="8"/>
      <c r="J21" s="9"/>
      <c r="K21" s="9"/>
      <c r="L21" s="8"/>
      <c r="M21" s="8"/>
      <c r="N21" s="8"/>
      <c r="O21" s="8">
        <v>5000</v>
      </c>
      <c r="P21" s="8"/>
      <c r="Q21" s="9"/>
      <c r="R21" s="9"/>
      <c r="S21" s="8">
        <v>7500</v>
      </c>
      <c r="T21" s="8"/>
      <c r="U21" s="8">
        <v>2097</v>
      </c>
      <c r="V21" s="8"/>
      <c r="W21" s="8"/>
      <c r="X21" s="9"/>
      <c r="Y21" s="9"/>
      <c r="Z21" s="8"/>
      <c r="AA21" s="8"/>
      <c r="AB21" s="8"/>
      <c r="AC21" s="8"/>
      <c r="AD21" s="8"/>
      <c r="AE21" s="9"/>
      <c r="AF21" s="9"/>
      <c r="AG21" s="8">
        <v>6900</v>
      </c>
      <c r="AH21" s="8">
        <v>11474</v>
      </c>
      <c r="AI21" s="8"/>
      <c r="AJ21" s="8">
        <f t="shared" si="0"/>
        <v>32971</v>
      </c>
    </row>
    <row r="22" spans="1:36" x14ac:dyDescent="0.25">
      <c r="A22" s="29"/>
      <c r="B22" s="3" t="s">
        <v>16</v>
      </c>
      <c r="C22" s="3" t="s">
        <v>26</v>
      </c>
      <c r="D22" s="8">
        <v>16603</v>
      </c>
      <c r="E22" s="9">
        <f>D22+E21-E23</f>
        <v>16603</v>
      </c>
      <c r="F22" s="8">
        <f>E22+F21-F23</f>
        <v>16603</v>
      </c>
      <c r="G22" s="8">
        <f t="shared" ref="G22:AG22" si="9">F22+G21-G23</f>
        <v>16603</v>
      </c>
      <c r="H22" s="8">
        <f t="shared" si="9"/>
        <v>16603</v>
      </c>
      <c r="I22" s="8">
        <f t="shared" si="9"/>
        <v>16603</v>
      </c>
      <c r="J22" s="9">
        <f t="shared" si="9"/>
        <v>16603</v>
      </c>
      <c r="K22" s="9">
        <f t="shared" si="9"/>
        <v>16603</v>
      </c>
      <c r="L22" s="8">
        <f t="shared" si="9"/>
        <v>16603</v>
      </c>
      <c r="M22" s="8">
        <f t="shared" si="9"/>
        <v>15626</v>
      </c>
      <c r="N22" s="8">
        <f t="shared" si="9"/>
        <v>14394</v>
      </c>
      <c r="O22" s="8">
        <f t="shared" si="9"/>
        <v>17569</v>
      </c>
      <c r="P22" s="8">
        <f t="shared" si="9"/>
        <v>16270</v>
      </c>
      <c r="Q22" s="9">
        <f t="shared" si="9"/>
        <v>16270</v>
      </c>
      <c r="R22" s="9">
        <f t="shared" si="9"/>
        <v>16270</v>
      </c>
      <c r="S22" s="8">
        <f t="shared" si="9"/>
        <v>21907</v>
      </c>
      <c r="T22" s="8">
        <f t="shared" si="9"/>
        <v>19990</v>
      </c>
      <c r="U22" s="8">
        <f t="shared" si="9"/>
        <v>19953</v>
      </c>
      <c r="V22" s="8">
        <f t="shared" si="9"/>
        <v>18229</v>
      </c>
      <c r="W22" s="8">
        <f t="shared" si="9"/>
        <v>16358</v>
      </c>
      <c r="X22" s="9">
        <f t="shared" si="9"/>
        <v>14900</v>
      </c>
      <c r="Y22" s="9">
        <f t="shared" si="9"/>
        <v>14900</v>
      </c>
      <c r="Z22" s="8">
        <f t="shared" si="9"/>
        <v>13320</v>
      </c>
      <c r="AA22" s="8">
        <f t="shared" si="9"/>
        <v>11455</v>
      </c>
      <c r="AB22" s="8">
        <f t="shared" si="9"/>
        <v>9560</v>
      </c>
      <c r="AC22" s="8">
        <f t="shared" si="9"/>
        <v>7747</v>
      </c>
      <c r="AD22" s="8">
        <f t="shared" si="9"/>
        <v>5673</v>
      </c>
      <c r="AE22" s="9">
        <f t="shared" si="9"/>
        <v>3767</v>
      </c>
      <c r="AF22" s="9">
        <f t="shared" si="9"/>
        <v>3767</v>
      </c>
      <c r="AG22" s="8">
        <f t="shared" si="9"/>
        <v>8782</v>
      </c>
      <c r="AH22" s="8">
        <f t="shared" ref="AH22" si="10">AG22+AH21-AH23</f>
        <v>18371</v>
      </c>
      <c r="AI22" s="8">
        <f t="shared" ref="AI22" si="11">AH22+AI21-AI23</f>
        <v>16442</v>
      </c>
      <c r="AJ22" s="8">
        <f t="shared" si="0"/>
        <v>454344</v>
      </c>
    </row>
    <row r="23" spans="1:36" x14ac:dyDescent="0.25">
      <c r="A23" s="29"/>
      <c r="B23" s="3" t="s">
        <v>8</v>
      </c>
      <c r="C23" s="3" t="s">
        <v>27</v>
      </c>
      <c r="D23" s="8"/>
      <c r="E23" s="9"/>
      <c r="F23" s="8"/>
      <c r="G23" s="8"/>
      <c r="H23" s="8"/>
      <c r="I23" s="8"/>
      <c r="J23" s="9"/>
      <c r="K23" s="9"/>
      <c r="L23" s="8"/>
      <c r="M23" s="8">
        <v>977</v>
      </c>
      <c r="N23" s="8">
        <v>1232</v>
      </c>
      <c r="O23" s="8">
        <v>1825</v>
      </c>
      <c r="P23" s="8">
        <v>1299</v>
      </c>
      <c r="Q23" s="9"/>
      <c r="R23" s="9"/>
      <c r="S23" s="8">
        <v>1863</v>
      </c>
      <c r="T23" s="8">
        <v>1917</v>
      </c>
      <c r="U23" s="8">
        <v>2134</v>
      </c>
      <c r="V23" s="8">
        <v>1724</v>
      </c>
      <c r="W23" s="8">
        <v>1871</v>
      </c>
      <c r="X23" s="9">
        <v>1458</v>
      </c>
      <c r="Y23" s="9"/>
      <c r="Z23" s="8">
        <v>1580</v>
      </c>
      <c r="AA23" s="8">
        <v>1865</v>
      </c>
      <c r="AB23" s="8">
        <v>1895</v>
      </c>
      <c r="AC23" s="8">
        <v>1813</v>
      </c>
      <c r="AD23" s="8">
        <v>2074</v>
      </c>
      <c r="AE23" s="9">
        <v>1906</v>
      </c>
      <c r="AF23" s="9"/>
      <c r="AG23" s="8">
        <v>1885</v>
      </c>
      <c r="AH23" s="8">
        <v>1885</v>
      </c>
      <c r="AI23" s="8">
        <v>1929</v>
      </c>
      <c r="AJ23" s="8">
        <f t="shared" si="0"/>
        <v>33132</v>
      </c>
    </row>
    <row r="24" spans="1:36" x14ac:dyDescent="0.25">
      <c r="A24" s="29"/>
      <c r="B24" s="3" t="s">
        <v>9</v>
      </c>
      <c r="C24" s="3"/>
      <c r="D24" s="8"/>
      <c r="E24" s="9"/>
      <c r="F24" s="8"/>
      <c r="G24" s="8"/>
      <c r="H24" s="8"/>
      <c r="I24" s="8"/>
      <c r="J24" s="9"/>
      <c r="K24" s="9"/>
      <c r="L24" s="8"/>
      <c r="M24" s="8"/>
      <c r="N24" s="8"/>
      <c r="O24" s="8"/>
      <c r="P24" s="8"/>
      <c r="Q24" s="9"/>
      <c r="R24" s="9"/>
      <c r="S24" s="8"/>
      <c r="T24" s="8"/>
      <c r="U24" s="8"/>
      <c r="V24" s="8"/>
      <c r="W24" s="8"/>
      <c r="X24" s="9"/>
      <c r="Y24" s="9"/>
      <c r="Z24" s="8"/>
      <c r="AA24" s="8"/>
      <c r="AB24" s="8"/>
      <c r="AC24" s="8"/>
      <c r="AD24" s="8"/>
      <c r="AE24" s="9"/>
      <c r="AF24" s="9"/>
      <c r="AG24" s="8"/>
      <c r="AH24" s="8"/>
      <c r="AI24" s="8"/>
      <c r="AJ24" s="8">
        <f t="shared" si="0"/>
        <v>0</v>
      </c>
    </row>
    <row r="25" spans="1:36" x14ac:dyDescent="0.25">
      <c r="A25" s="29"/>
      <c r="B25" s="3" t="s">
        <v>10</v>
      </c>
      <c r="C25" s="3" t="s">
        <v>30</v>
      </c>
      <c r="D25" s="8">
        <v>6097</v>
      </c>
      <c r="E25" s="9">
        <f t="shared" ref="E25:AH25" si="12">D25+E23-E24-E26</f>
        <v>6097</v>
      </c>
      <c r="F25" s="8">
        <f t="shared" si="12"/>
        <v>2597</v>
      </c>
      <c r="G25" s="8">
        <f t="shared" si="12"/>
        <v>2597</v>
      </c>
      <c r="H25" s="8">
        <f t="shared" si="12"/>
        <v>2597</v>
      </c>
      <c r="I25" s="8">
        <f t="shared" si="12"/>
        <v>2597</v>
      </c>
      <c r="J25" s="9">
        <f t="shared" si="12"/>
        <v>2597</v>
      </c>
      <c r="K25" s="9">
        <f t="shared" si="12"/>
        <v>2597</v>
      </c>
      <c r="L25" s="8">
        <f t="shared" si="12"/>
        <v>2597</v>
      </c>
      <c r="M25" s="8">
        <f t="shared" si="12"/>
        <v>3574</v>
      </c>
      <c r="N25" s="8">
        <f t="shared" si="12"/>
        <v>4806</v>
      </c>
      <c r="O25" s="8">
        <f t="shared" si="12"/>
        <v>6631</v>
      </c>
      <c r="P25" s="8">
        <f t="shared" si="12"/>
        <v>7930</v>
      </c>
      <c r="Q25" s="9">
        <f t="shared" si="12"/>
        <v>7930</v>
      </c>
      <c r="R25" s="9">
        <f t="shared" si="12"/>
        <v>7930</v>
      </c>
      <c r="S25" s="8">
        <f t="shared" si="12"/>
        <v>2793</v>
      </c>
      <c r="T25" s="8">
        <f t="shared" si="12"/>
        <v>4710</v>
      </c>
      <c r="U25" s="8">
        <f t="shared" si="12"/>
        <v>6844</v>
      </c>
      <c r="V25" s="8">
        <f t="shared" si="12"/>
        <v>8568</v>
      </c>
      <c r="W25" s="8">
        <f t="shared" si="12"/>
        <v>10439</v>
      </c>
      <c r="X25" s="9">
        <f t="shared" si="12"/>
        <v>11897</v>
      </c>
      <c r="Y25" s="9">
        <f t="shared" si="12"/>
        <v>11897</v>
      </c>
      <c r="Z25" s="8">
        <f t="shared" si="12"/>
        <v>2977</v>
      </c>
      <c r="AA25" s="8">
        <f t="shared" si="12"/>
        <v>4842</v>
      </c>
      <c r="AB25" s="8">
        <f t="shared" si="12"/>
        <v>6737</v>
      </c>
      <c r="AC25" s="8">
        <f t="shared" si="12"/>
        <v>8550</v>
      </c>
      <c r="AD25" s="8">
        <f t="shared" si="12"/>
        <v>10624</v>
      </c>
      <c r="AE25" s="9">
        <f t="shared" si="12"/>
        <v>12530</v>
      </c>
      <c r="AF25" s="9">
        <f t="shared" si="12"/>
        <v>12530</v>
      </c>
      <c r="AG25" s="8">
        <f t="shared" si="12"/>
        <v>7415</v>
      </c>
      <c r="AH25" s="8">
        <f t="shared" si="12"/>
        <v>5800</v>
      </c>
      <c r="AI25" s="8">
        <f>AH25+AI23-AI24-AI26</f>
        <v>7729</v>
      </c>
      <c r="AJ25" s="8">
        <f t="shared" si="0"/>
        <v>199959</v>
      </c>
    </row>
    <row r="26" spans="1:36" x14ac:dyDescent="0.25">
      <c r="A26" s="30"/>
      <c r="B26" s="3" t="s">
        <v>14</v>
      </c>
      <c r="C26" s="3" t="s">
        <v>31</v>
      </c>
      <c r="D26" s="8"/>
      <c r="E26" s="9"/>
      <c r="F26" s="8">
        <v>3500</v>
      </c>
      <c r="G26" s="8"/>
      <c r="H26" s="8"/>
      <c r="I26" s="8"/>
      <c r="J26" s="9"/>
      <c r="K26" s="9"/>
      <c r="L26" s="8"/>
      <c r="M26" s="8"/>
      <c r="N26" s="8"/>
      <c r="O26" s="8"/>
      <c r="P26" s="8"/>
      <c r="Q26" s="9"/>
      <c r="R26" s="9"/>
      <c r="S26" s="8">
        <v>7000</v>
      </c>
      <c r="T26" s="8"/>
      <c r="U26" s="8"/>
      <c r="V26" s="8"/>
      <c r="W26" s="8"/>
      <c r="X26" s="9"/>
      <c r="Y26" s="9"/>
      <c r="Z26" s="8">
        <f>3500+7000</f>
        <v>10500</v>
      </c>
      <c r="AA26" s="8"/>
      <c r="AB26" s="8"/>
      <c r="AC26" s="8"/>
      <c r="AD26" s="8"/>
      <c r="AE26" s="9"/>
      <c r="AF26" s="9"/>
      <c r="AG26" s="8">
        <v>7000</v>
      </c>
      <c r="AH26" s="8">
        <v>3500</v>
      </c>
      <c r="AI26" s="8"/>
      <c r="AJ26" s="8">
        <f t="shared" si="0"/>
        <v>31500</v>
      </c>
    </row>
    <row r="27" spans="1:36" hidden="1" x14ac:dyDescent="0.25">
      <c r="A27" s="28" t="s">
        <v>1</v>
      </c>
      <c r="B27" s="3" t="s">
        <v>7</v>
      </c>
      <c r="C27" s="3"/>
      <c r="D27" s="8"/>
      <c r="E27" s="9"/>
      <c r="F27" s="8"/>
      <c r="G27" s="8"/>
      <c r="H27" s="8"/>
      <c r="I27" s="8"/>
      <c r="J27" s="9"/>
      <c r="K27" s="9"/>
      <c r="L27" s="8"/>
      <c r="M27" s="8"/>
      <c r="N27" s="8"/>
      <c r="O27" s="8"/>
      <c r="P27" s="8"/>
      <c r="Q27" s="9"/>
      <c r="R27" s="9"/>
      <c r="S27" s="8"/>
      <c r="T27" s="8"/>
      <c r="U27" s="8"/>
      <c r="V27" s="8"/>
      <c r="W27" s="8"/>
      <c r="X27" s="9"/>
      <c r="Y27" s="9"/>
      <c r="Z27" s="8"/>
      <c r="AA27" s="8"/>
      <c r="AB27" s="8"/>
      <c r="AC27" s="8"/>
      <c r="AD27" s="8"/>
      <c r="AE27" s="9"/>
      <c r="AF27" s="9"/>
      <c r="AG27" s="8"/>
      <c r="AH27" s="8"/>
      <c r="AI27" s="8"/>
      <c r="AJ27" s="8">
        <f t="shared" si="0"/>
        <v>0</v>
      </c>
    </row>
    <row r="28" spans="1:36" hidden="1" x14ac:dyDescent="0.25">
      <c r="A28" s="29"/>
      <c r="B28" s="3" t="s">
        <v>11</v>
      </c>
      <c r="C28" s="3"/>
      <c r="D28" s="8"/>
      <c r="E28" s="9"/>
      <c r="F28" s="8"/>
      <c r="G28" s="8"/>
      <c r="H28" s="8"/>
      <c r="I28" s="8"/>
      <c r="J28" s="9"/>
      <c r="K28" s="9"/>
      <c r="L28" s="8"/>
      <c r="M28" s="8"/>
      <c r="N28" s="8"/>
      <c r="O28" s="8"/>
      <c r="P28" s="8"/>
      <c r="Q28" s="9"/>
      <c r="R28" s="9"/>
      <c r="S28" s="8"/>
      <c r="T28" s="8"/>
      <c r="U28" s="8"/>
      <c r="V28" s="8"/>
      <c r="W28" s="8"/>
      <c r="X28" s="9"/>
      <c r="Y28" s="9"/>
      <c r="Z28" s="8"/>
      <c r="AA28" s="8"/>
      <c r="AB28" s="8"/>
      <c r="AC28" s="8"/>
      <c r="AD28" s="8"/>
      <c r="AE28" s="9"/>
      <c r="AF28" s="9"/>
      <c r="AG28" s="8"/>
      <c r="AH28" s="8"/>
      <c r="AI28" s="8"/>
      <c r="AJ28" s="8">
        <f t="shared" si="0"/>
        <v>0</v>
      </c>
    </row>
    <row r="29" spans="1:36" hidden="1" x14ac:dyDescent="0.25">
      <c r="A29" s="29"/>
      <c r="B29" s="3" t="s">
        <v>15</v>
      </c>
      <c r="C29" s="3"/>
      <c r="D29" s="8"/>
      <c r="E29" s="9"/>
      <c r="F29" s="8"/>
      <c r="G29" s="8"/>
      <c r="H29" s="8"/>
      <c r="I29" s="8"/>
      <c r="J29" s="9"/>
      <c r="K29" s="9"/>
      <c r="L29" s="8"/>
      <c r="M29" s="8"/>
      <c r="N29" s="8"/>
      <c r="O29" s="8"/>
      <c r="P29" s="8"/>
      <c r="Q29" s="9"/>
      <c r="R29" s="9"/>
      <c r="S29" s="8"/>
      <c r="T29" s="8"/>
      <c r="U29" s="8"/>
      <c r="V29" s="8"/>
      <c r="W29" s="8"/>
      <c r="X29" s="9"/>
      <c r="Y29" s="9"/>
      <c r="Z29" s="8"/>
      <c r="AA29" s="8"/>
      <c r="AB29" s="8"/>
      <c r="AC29" s="8"/>
      <c r="AD29" s="8"/>
      <c r="AE29" s="9"/>
      <c r="AF29" s="9"/>
      <c r="AG29" s="8"/>
      <c r="AH29" s="8"/>
      <c r="AI29" s="8"/>
      <c r="AJ29" s="8">
        <f t="shared" si="0"/>
        <v>0</v>
      </c>
    </row>
    <row r="30" spans="1:36" hidden="1" x14ac:dyDescent="0.25">
      <c r="A30" s="29"/>
      <c r="B30" s="3" t="s">
        <v>16</v>
      </c>
      <c r="C30" s="3"/>
      <c r="D30" s="8"/>
      <c r="E30" s="9">
        <f t="shared" ref="E30:AH30" si="13">D30+E29-E31</f>
        <v>0</v>
      </c>
      <c r="F30" s="8">
        <f t="shared" si="13"/>
        <v>0</v>
      </c>
      <c r="G30" s="8">
        <f t="shared" si="13"/>
        <v>0</v>
      </c>
      <c r="H30" s="8">
        <f t="shared" si="13"/>
        <v>0</v>
      </c>
      <c r="I30" s="8">
        <f t="shared" si="13"/>
        <v>0</v>
      </c>
      <c r="J30" s="9">
        <f t="shared" si="13"/>
        <v>0</v>
      </c>
      <c r="K30" s="9">
        <f t="shared" si="13"/>
        <v>0</v>
      </c>
      <c r="L30" s="8">
        <f t="shared" si="13"/>
        <v>0</v>
      </c>
      <c r="M30" s="8">
        <f t="shared" si="13"/>
        <v>0</v>
      </c>
      <c r="N30" s="8">
        <f t="shared" si="13"/>
        <v>0</v>
      </c>
      <c r="O30" s="8">
        <f t="shared" si="13"/>
        <v>0</v>
      </c>
      <c r="P30" s="8">
        <f t="shared" si="13"/>
        <v>0</v>
      </c>
      <c r="Q30" s="9">
        <f t="shared" si="13"/>
        <v>0</v>
      </c>
      <c r="R30" s="9">
        <f t="shared" si="13"/>
        <v>0</v>
      </c>
      <c r="S30" s="8">
        <f t="shared" si="13"/>
        <v>0</v>
      </c>
      <c r="T30" s="8">
        <f t="shared" si="13"/>
        <v>0</v>
      </c>
      <c r="U30" s="8">
        <f t="shared" si="13"/>
        <v>0</v>
      </c>
      <c r="V30" s="8">
        <f t="shared" si="13"/>
        <v>0</v>
      </c>
      <c r="W30" s="8">
        <f t="shared" si="13"/>
        <v>0</v>
      </c>
      <c r="X30" s="9">
        <f t="shared" si="13"/>
        <v>0</v>
      </c>
      <c r="Y30" s="9">
        <f t="shared" si="13"/>
        <v>0</v>
      </c>
      <c r="Z30" s="8">
        <f t="shared" si="13"/>
        <v>0</v>
      </c>
      <c r="AA30" s="8">
        <f t="shared" si="13"/>
        <v>0</v>
      </c>
      <c r="AB30" s="8">
        <f t="shared" si="13"/>
        <v>0</v>
      </c>
      <c r="AC30" s="8">
        <f t="shared" si="13"/>
        <v>0</v>
      </c>
      <c r="AD30" s="8">
        <f t="shared" si="13"/>
        <v>0</v>
      </c>
      <c r="AE30" s="9">
        <f t="shared" si="13"/>
        <v>0</v>
      </c>
      <c r="AF30" s="9">
        <f t="shared" si="13"/>
        <v>0</v>
      </c>
      <c r="AG30" s="8">
        <f t="shared" si="13"/>
        <v>0</v>
      </c>
      <c r="AH30" s="8">
        <f t="shared" si="13"/>
        <v>0</v>
      </c>
      <c r="AI30" s="8">
        <f>AG30+AI29-AI31</f>
        <v>0</v>
      </c>
      <c r="AJ30" s="8">
        <f t="shared" si="0"/>
        <v>0</v>
      </c>
    </row>
    <row r="31" spans="1:36" hidden="1" x14ac:dyDescent="0.25">
      <c r="A31" s="29"/>
      <c r="B31" s="3" t="s">
        <v>8</v>
      </c>
      <c r="C31" s="3"/>
      <c r="D31" s="8"/>
      <c r="E31" s="9"/>
      <c r="F31" s="8"/>
      <c r="G31" s="8"/>
      <c r="H31" s="8"/>
      <c r="I31" s="8"/>
      <c r="J31" s="9"/>
      <c r="K31" s="9"/>
      <c r="L31" s="8"/>
      <c r="M31" s="8"/>
      <c r="N31" s="8"/>
      <c r="O31" s="8"/>
      <c r="P31" s="8"/>
      <c r="Q31" s="9"/>
      <c r="R31" s="9"/>
      <c r="S31" s="8"/>
      <c r="T31" s="8"/>
      <c r="U31" s="8"/>
      <c r="V31" s="8"/>
      <c r="W31" s="8"/>
      <c r="X31" s="9"/>
      <c r="Y31" s="9"/>
      <c r="Z31" s="8"/>
      <c r="AA31" s="8"/>
      <c r="AB31" s="8"/>
      <c r="AC31" s="8"/>
      <c r="AD31" s="8"/>
      <c r="AE31" s="9"/>
      <c r="AF31" s="9"/>
      <c r="AG31" s="8"/>
      <c r="AH31" s="8"/>
      <c r="AI31" s="8"/>
      <c r="AJ31" s="8">
        <f t="shared" si="0"/>
        <v>0</v>
      </c>
    </row>
    <row r="32" spans="1:36" hidden="1" x14ac:dyDescent="0.25">
      <c r="A32" s="29"/>
      <c r="B32" s="3" t="s">
        <v>9</v>
      </c>
      <c r="C32" s="3"/>
      <c r="D32" s="8"/>
      <c r="E32" s="9"/>
      <c r="F32" s="8"/>
      <c r="G32" s="8"/>
      <c r="H32" s="8"/>
      <c r="I32" s="8"/>
      <c r="J32" s="9"/>
      <c r="K32" s="9"/>
      <c r="L32" s="8"/>
      <c r="M32" s="8"/>
      <c r="N32" s="8"/>
      <c r="O32" s="8"/>
      <c r="P32" s="8"/>
      <c r="Q32" s="9"/>
      <c r="R32" s="9"/>
      <c r="S32" s="8"/>
      <c r="T32" s="8"/>
      <c r="U32" s="8"/>
      <c r="V32" s="8"/>
      <c r="W32" s="8"/>
      <c r="X32" s="9"/>
      <c r="Y32" s="9"/>
      <c r="Z32" s="8"/>
      <c r="AA32" s="8"/>
      <c r="AB32" s="8"/>
      <c r="AC32" s="8"/>
      <c r="AD32" s="8"/>
      <c r="AE32" s="9"/>
      <c r="AF32" s="9"/>
      <c r="AG32" s="8"/>
      <c r="AH32" s="8"/>
      <c r="AI32" s="8"/>
      <c r="AJ32" s="8">
        <f t="shared" si="0"/>
        <v>0</v>
      </c>
    </row>
    <row r="33" spans="1:36" hidden="1" x14ac:dyDescent="0.25">
      <c r="A33" s="29"/>
      <c r="B33" s="3" t="s">
        <v>10</v>
      </c>
      <c r="C33" s="3"/>
      <c r="D33" s="8"/>
      <c r="E33" s="9">
        <f t="shared" ref="E33:AH33" si="14">D33+E31-E32-E34</f>
        <v>0</v>
      </c>
      <c r="F33" s="8">
        <f t="shared" si="14"/>
        <v>0</v>
      </c>
      <c r="G33" s="8">
        <f t="shared" si="14"/>
        <v>0</v>
      </c>
      <c r="H33" s="8">
        <f t="shared" si="14"/>
        <v>0</v>
      </c>
      <c r="I33" s="8">
        <f t="shared" si="14"/>
        <v>0</v>
      </c>
      <c r="J33" s="9">
        <f t="shared" si="14"/>
        <v>0</v>
      </c>
      <c r="K33" s="9">
        <f t="shared" si="14"/>
        <v>0</v>
      </c>
      <c r="L33" s="8">
        <f t="shared" si="14"/>
        <v>0</v>
      </c>
      <c r="M33" s="8">
        <f t="shared" si="14"/>
        <v>0</v>
      </c>
      <c r="N33" s="8">
        <f t="shared" si="14"/>
        <v>0</v>
      </c>
      <c r="O33" s="8">
        <f t="shared" si="14"/>
        <v>0</v>
      </c>
      <c r="P33" s="8">
        <f t="shared" si="14"/>
        <v>0</v>
      </c>
      <c r="Q33" s="9">
        <f t="shared" si="14"/>
        <v>0</v>
      </c>
      <c r="R33" s="9">
        <f t="shared" si="14"/>
        <v>0</v>
      </c>
      <c r="S33" s="8">
        <f t="shared" si="14"/>
        <v>0</v>
      </c>
      <c r="T33" s="8">
        <f t="shared" si="14"/>
        <v>0</v>
      </c>
      <c r="U33" s="8">
        <f t="shared" si="14"/>
        <v>0</v>
      </c>
      <c r="V33" s="8">
        <f t="shared" si="14"/>
        <v>0</v>
      </c>
      <c r="W33" s="8">
        <f t="shared" si="14"/>
        <v>0</v>
      </c>
      <c r="X33" s="9">
        <f t="shared" si="14"/>
        <v>0</v>
      </c>
      <c r="Y33" s="9">
        <f t="shared" si="14"/>
        <v>0</v>
      </c>
      <c r="Z33" s="8">
        <f t="shared" si="14"/>
        <v>0</v>
      </c>
      <c r="AA33" s="8">
        <f t="shared" si="14"/>
        <v>0</v>
      </c>
      <c r="AB33" s="8">
        <f t="shared" si="14"/>
        <v>0</v>
      </c>
      <c r="AC33" s="8">
        <f t="shared" si="14"/>
        <v>0</v>
      </c>
      <c r="AD33" s="8">
        <f t="shared" si="14"/>
        <v>0</v>
      </c>
      <c r="AE33" s="9">
        <f t="shared" si="14"/>
        <v>0</v>
      </c>
      <c r="AF33" s="9">
        <f t="shared" si="14"/>
        <v>0</v>
      </c>
      <c r="AG33" s="8">
        <f t="shared" si="14"/>
        <v>0</v>
      </c>
      <c r="AH33" s="8">
        <f t="shared" si="14"/>
        <v>0</v>
      </c>
      <c r="AI33" s="8">
        <f>AG33+AI31-AI32-AI34</f>
        <v>0</v>
      </c>
      <c r="AJ33" s="8">
        <f t="shared" si="0"/>
        <v>0</v>
      </c>
    </row>
    <row r="34" spans="1:36" hidden="1" x14ac:dyDescent="0.25">
      <c r="A34" s="30"/>
      <c r="B34" s="3" t="s">
        <v>14</v>
      </c>
      <c r="C34" s="3"/>
      <c r="D34" s="8"/>
      <c r="E34" s="9"/>
      <c r="F34" s="8"/>
      <c r="G34" s="8"/>
      <c r="H34" s="8"/>
      <c r="I34" s="8"/>
      <c r="J34" s="9"/>
      <c r="K34" s="9"/>
      <c r="L34" s="8"/>
      <c r="M34" s="8"/>
      <c r="N34" s="8"/>
      <c r="O34" s="8"/>
      <c r="P34" s="8"/>
      <c r="Q34" s="9"/>
      <c r="R34" s="9"/>
      <c r="S34" s="8"/>
      <c r="T34" s="8"/>
      <c r="U34" s="8"/>
      <c r="V34" s="8"/>
      <c r="W34" s="8"/>
      <c r="X34" s="9"/>
      <c r="Y34" s="9"/>
      <c r="Z34" s="8"/>
      <c r="AA34" s="8"/>
      <c r="AB34" s="8"/>
      <c r="AC34" s="8"/>
      <c r="AD34" s="8"/>
      <c r="AE34" s="9"/>
      <c r="AF34" s="9"/>
      <c r="AG34" s="8"/>
      <c r="AH34" s="8"/>
      <c r="AI34" s="8"/>
      <c r="AJ34" s="8">
        <f t="shared" si="0"/>
        <v>0</v>
      </c>
    </row>
    <row r="35" spans="1:36" hidden="1" x14ac:dyDescent="0.25"/>
    <row r="38" spans="1:36" x14ac:dyDescent="0.25">
      <c r="AA38" s="4">
        <f>73000/3500</f>
        <v>20.857142857142858</v>
      </c>
      <c r="AB38" s="4">
        <v>20</v>
      </c>
      <c r="AC38" s="4">
        <v>770</v>
      </c>
      <c r="AD38" s="4">
        <f>AB38*AC38</f>
        <v>15400</v>
      </c>
    </row>
    <row r="39" spans="1:36" x14ac:dyDescent="0.25">
      <c r="AA39" s="4">
        <f>55000/5500</f>
        <v>10</v>
      </c>
      <c r="AB39" s="4">
        <v>10</v>
      </c>
      <c r="AC39" s="4">
        <f>696</f>
        <v>696</v>
      </c>
      <c r="AD39" s="4">
        <f>AB39*AC39</f>
        <v>6960</v>
      </c>
    </row>
    <row r="40" spans="1:36" x14ac:dyDescent="0.25">
      <c r="AA40" s="4">
        <f>10000/3500</f>
        <v>2.8571428571428572</v>
      </c>
      <c r="AB40" s="4">
        <v>3</v>
      </c>
      <c r="AC40" s="4">
        <v>770</v>
      </c>
      <c r="AD40" s="4">
        <f>AB40*AC40</f>
        <v>2310</v>
      </c>
    </row>
    <row r="41" spans="1:36" x14ac:dyDescent="0.25">
      <c r="AD41" s="4">
        <f>SUM(AD38:AD40)</f>
        <v>24670</v>
      </c>
    </row>
    <row r="43" spans="1:36" x14ac:dyDescent="0.25">
      <c r="AD43" s="4">
        <f>17760*2</f>
        <v>35520</v>
      </c>
    </row>
    <row r="46" spans="1:36" x14ac:dyDescent="0.25">
      <c r="AD46" s="4">
        <f>AD43-AD41</f>
        <v>10850</v>
      </c>
    </row>
  </sheetData>
  <mergeCells count="7">
    <mergeCell ref="A27:A34"/>
    <mergeCell ref="A1:A2"/>
    <mergeCell ref="D1:D2"/>
    <mergeCell ref="AJ1:AJ2"/>
    <mergeCell ref="A3:A10"/>
    <mergeCell ref="A11:A18"/>
    <mergeCell ref="A19:A26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workbookViewId="0">
      <pane xSplit="3" topLeftCell="M1" activePane="topRight" state="frozen"/>
      <selection pane="topRight" activeCell="AG17" sqref="AG17"/>
    </sheetView>
  </sheetViews>
  <sheetFormatPr defaultColWidth="8.875" defaultRowHeight="15.75" x14ac:dyDescent="0.25"/>
  <cols>
    <col min="1" max="1" width="8.875" style="1"/>
    <col min="2" max="2" width="15.125" style="4" customWidth="1"/>
    <col min="3" max="3" width="15.25" style="4" hidden="1" customWidth="1"/>
    <col min="4" max="4" width="6.75" style="4" customWidth="1"/>
    <col min="5" max="6" width="7" style="4" bestFit="1" customWidth="1"/>
    <col min="7" max="8" width="7" style="16" bestFit="1" customWidth="1"/>
    <col min="9" max="11" width="8" style="4" bestFit="1" customWidth="1"/>
    <col min="12" max="18" width="8" style="16" bestFit="1" customWidth="1"/>
    <col min="19" max="21" width="8" style="4" bestFit="1" customWidth="1"/>
    <col min="22" max="22" width="8" style="16" bestFit="1" customWidth="1"/>
    <col min="23" max="27" width="8" style="4" bestFit="1" customWidth="1"/>
    <col min="28" max="29" width="8" style="16" bestFit="1" customWidth="1"/>
    <col min="30" max="31" width="8" style="4" bestFit="1" customWidth="1"/>
    <col min="32" max="32" width="8" style="16" bestFit="1" customWidth="1"/>
    <col min="33" max="33" width="8" style="4" bestFit="1" customWidth="1"/>
    <col min="34" max="34" width="9.5" style="4" bestFit="1" customWidth="1"/>
    <col min="35" max="16384" width="8.875" style="1"/>
  </cols>
  <sheetData>
    <row r="1" spans="1:34" x14ac:dyDescent="0.25">
      <c r="A1" s="31" t="s">
        <v>17</v>
      </c>
      <c r="B1" s="12" t="s">
        <v>5</v>
      </c>
      <c r="C1" s="14" t="s">
        <v>29</v>
      </c>
      <c r="D1" s="33" t="s">
        <v>4</v>
      </c>
      <c r="E1" s="2">
        <v>1</v>
      </c>
      <c r="F1" s="2">
        <v>2</v>
      </c>
      <c r="G1" s="6">
        <v>3</v>
      </c>
      <c r="H1" s="6">
        <v>4</v>
      </c>
      <c r="I1" s="2">
        <v>5</v>
      </c>
      <c r="J1" s="2">
        <v>6</v>
      </c>
      <c r="K1" s="2">
        <v>7</v>
      </c>
      <c r="L1" s="6">
        <v>8</v>
      </c>
      <c r="M1" s="6">
        <v>9</v>
      </c>
      <c r="N1" s="6">
        <v>10</v>
      </c>
      <c r="O1" s="6">
        <v>11</v>
      </c>
      <c r="P1" s="6">
        <v>12</v>
      </c>
      <c r="Q1" s="6">
        <v>13</v>
      </c>
      <c r="R1" s="6">
        <v>14</v>
      </c>
      <c r="S1" s="2">
        <v>15</v>
      </c>
      <c r="T1" s="2">
        <v>16</v>
      </c>
      <c r="U1" s="2">
        <v>17</v>
      </c>
      <c r="V1" s="6">
        <v>18</v>
      </c>
      <c r="W1" s="2">
        <v>19</v>
      </c>
      <c r="X1" s="2">
        <v>20</v>
      </c>
      <c r="Y1" s="2">
        <v>21</v>
      </c>
      <c r="Z1" s="2">
        <v>22</v>
      </c>
      <c r="AA1" s="2">
        <v>23</v>
      </c>
      <c r="AB1" s="6">
        <v>24</v>
      </c>
      <c r="AC1" s="6">
        <v>25</v>
      </c>
      <c r="AD1" s="2">
        <v>26</v>
      </c>
      <c r="AE1" s="2">
        <v>27</v>
      </c>
      <c r="AF1" s="6">
        <v>28</v>
      </c>
      <c r="AG1" s="2">
        <v>29</v>
      </c>
      <c r="AH1" s="35" t="s">
        <v>18</v>
      </c>
    </row>
    <row r="2" spans="1:34" x14ac:dyDescent="0.25">
      <c r="A2" s="32"/>
      <c r="B2" s="13" t="s">
        <v>6</v>
      </c>
      <c r="C2" s="14"/>
      <c r="D2" s="34"/>
      <c r="E2" s="3" t="s">
        <v>23</v>
      </c>
      <c r="F2" s="3" t="s">
        <v>24</v>
      </c>
      <c r="G2" s="7" t="s">
        <v>25</v>
      </c>
      <c r="H2" s="7" t="s">
        <v>19</v>
      </c>
      <c r="I2" s="3" t="s">
        <v>20</v>
      </c>
      <c r="J2" s="3" t="s">
        <v>21</v>
      </c>
      <c r="K2" s="3" t="s">
        <v>22</v>
      </c>
      <c r="L2" s="7" t="s">
        <v>23</v>
      </c>
      <c r="M2" s="7" t="s">
        <v>24</v>
      </c>
      <c r="N2" s="7" t="s">
        <v>25</v>
      </c>
      <c r="O2" s="7" t="s">
        <v>19</v>
      </c>
      <c r="P2" s="7" t="s">
        <v>20</v>
      </c>
      <c r="Q2" s="7" t="s">
        <v>21</v>
      </c>
      <c r="R2" s="7" t="s">
        <v>22</v>
      </c>
      <c r="S2" s="3" t="s">
        <v>23</v>
      </c>
      <c r="T2" s="3" t="s">
        <v>24</v>
      </c>
      <c r="U2" s="3" t="s">
        <v>25</v>
      </c>
      <c r="V2" s="7" t="s">
        <v>19</v>
      </c>
      <c r="W2" s="3" t="s">
        <v>20</v>
      </c>
      <c r="X2" s="3" t="s">
        <v>21</v>
      </c>
      <c r="Y2" s="3" t="s">
        <v>22</v>
      </c>
      <c r="Z2" s="3" t="s">
        <v>23</v>
      </c>
      <c r="AA2" s="3" t="s">
        <v>24</v>
      </c>
      <c r="AB2" s="7" t="s">
        <v>25</v>
      </c>
      <c r="AC2" s="7" t="s">
        <v>19</v>
      </c>
      <c r="AD2" s="3" t="s">
        <v>20</v>
      </c>
      <c r="AE2" s="3" t="s">
        <v>21</v>
      </c>
      <c r="AF2" s="7" t="s">
        <v>22</v>
      </c>
      <c r="AG2" s="3" t="s">
        <v>23</v>
      </c>
      <c r="AH2" s="36"/>
    </row>
    <row r="3" spans="1:34" x14ac:dyDescent="0.25">
      <c r="A3" s="28" t="s">
        <v>0</v>
      </c>
      <c r="B3" s="3" t="s">
        <v>7</v>
      </c>
      <c r="C3" s="11"/>
      <c r="D3" s="8"/>
      <c r="E3" s="8"/>
      <c r="F3" s="8"/>
      <c r="G3" s="9"/>
      <c r="H3" s="9"/>
      <c r="I3" s="8"/>
      <c r="J3" s="8"/>
      <c r="K3" s="8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8"/>
      <c r="X3" s="8"/>
      <c r="Y3" s="8"/>
      <c r="Z3" s="8"/>
      <c r="AA3" s="8"/>
      <c r="AB3" s="9"/>
      <c r="AC3" s="9"/>
      <c r="AD3" s="8"/>
      <c r="AE3" s="8"/>
      <c r="AF3" s="9"/>
      <c r="AG3" s="8"/>
      <c r="AH3" s="8">
        <f t="shared" ref="AH3:AH34" si="0">SUM(E3:AG3)</f>
        <v>0</v>
      </c>
    </row>
    <row r="4" spans="1:34" s="17" customFormat="1" x14ac:dyDescent="0.25">
      <c r="A4" s="29"/>
      <c r="B4" s="5" t="s">
        <v>11</v>
      </c>
      <c r="C4" s="5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9"/>
      <c r="AG4" s="10"/>
      <c r="AH4" s="10">
        <f t="shared" si="0"/>
        <v>0</v>
      </c>
    </row>
    <row r="5" spans="1:34" x14ac:dyDescent="0.25">
      <c r="A5" s="29"/>
      <c r="B5" s="3" t="s">
        <v>12</v>
      </c>
      <c r="C5" s="3"/>
      <c r="D5" s="8"/>
      <c r="E5" s="8">
        <v>25000</v>
      </c>
      <c r="F5" s="8">
        <v>15000</v>
      </c>
      <c r="G5" s="9"/>
      <c r="H5" s="9"/>
      <c r="I5" s="8">
        <v>12500</v>
      </c>
      <c r="J5" s="8"/>
      <c r="K5" s="8">
        <f>14400+2500</f>
        <v>16900</v>
      </c>
      <c r="L5" s="9"/>
      <c r="M5" s="9"/>
      <c r="N5" s="9"/>
      <c r="O5" s="9"/>
      <c r="P5" s="9"/>
      <c r="Q5" s="9"/>
      <c r="R5" s="9"/>
      <c r="S5" s="8"/>
      <c r="T5" s="8">
        <v>15000</v>
      </c>
      <c r="U5" s="8"/>
      <c r="V5" s="9"/>
      <c r="W5" s="8"/>
      <c r="X5" s="8">
        <v>30000</v>
      </c>
      <c r="Y5" s="8"/>
      <c r="Z5" s="8">
        <v>30000</v>
      </c>
      <c r="AA5" s="8"/>
      <c r="AB5" s="9"/>
      <c r="AC5" s="9"/>
      <c r="AD5" s="8">
        <v>14816</v>
      </c>
      <c r="AE5" s="8"/>
      <c r="AF5" s="9"/>
      <c r="AG5" s="8">
        <v>30000</v>
      </c>
      <c r="AH5" s="8">
        <f>SUM(E5:AG5)</f>
        <v>189216</v>
      </c>
    </row>
    <row r="6" spans="1:34" x14ac:dyDescent="0.25">
      <c r="A6" s="29"/>
      <c r="B6" s="3" t="s">
        <v>13</v>
      </c>
      <c r="C6" s="3" t="s">
        <v>26</v>
      </c>
      <c r="D6" s="8">
        <v>43551</v>
      </c>
      <c r="E6" s="8">
        <f>D6+E5-E7</f>
        <v>59212</v>
      </c>
      <c r="F6" s="8">
        <f>E6+F5-F7</f>
        <v>64573</v>
      </c>
      <c r="G6" s="9">
        <f t="shared" ref="G6:AG6" si="1">F6+G5-G7</f>
        <v>55410</v>
      </c>
      <c r="H6" s="9">
        <f t="shared" si="1"/>
        <v>55410</v>
      </c>
      <c r="I6" s="8">
        <f t="shared" si="1"/>
        <v>58347</v>
      </c>
      <c r="J6" s="8">
        <f t="shared" si="1"/>
        <v>48798</v>
      </c>
      <c r="K6" s="8">
        <f t="shared" si="1"/>
        <v>57221</v>
      </c>
      <c r="L6" s="9">
        <f t="shared" si="1"/>
        <v>49746</v>
      </c>
      <c r="M6" s="9">
        <f t="shared" si="1"/>
        <v>49746</v>
      </c>
      <c r="N6" s="9">
        <f t="shared" si="1"/>
        <v>49746</v>
      </c>
      <c r="O6" s="9">
        <f t="shared" si="1"/>
        <v>42260</v>
      </c>
      <c r="P6" s="9">
        <f t="shared" si="1"/>
        <v>35021</v>
      </c>
      <c r="Q6" s="9">
        <f t="shared" si="1"/>
        <v>27767</v>
      </c>
      <c r="R6" s="9">
        <f t="shared" si="1"/>
        <v>20518</v>
      </c>
      <c r="S6" s="8">
        <f t="shared" si="1"/>
        <v>11061</v>
      </c>
      <c r="T6" s="8">
        <f t="shared" si="1"/>
        <v>17749</v>
      </c>
      <c r="U6" s="8">
        <f t="shared" si="1"/>
        <v>10444</v>
      </c>
      <c r="V6" s="9">
        <f t="shared" si="1"/>
        <v>10444</v>
      </c>
      <c r="W6" s="8">
        <f t="shared" si="1"/>
        <v>3136</v>
      </c>
      <c r="X6" s="8">
        <f t="shared" si="1"/>
        <v>25832</v>
      </c>
      <c r="Y6" s="8">
        <f t="shared" si="1"/>
        <v>18614</v>
      </c>
      <c r="Z6" s="8">
        <f>Y6+Z5-Z7-3558</f>
        <v>36341</v>
      </c>
      <c r="AA6" s="8">
        <f t="shared" si="1"/>
        <v>27476</v>
      </c>
      <c r="AB6" s="9">
        <f t="shared" si="1"/>
        <v>27476</v>
      </c>
      <c r="AC6" s="9">
        <f t="shared" si="1"/>
        <v>27476</v>
      </c>
      <c r="AD6" s="8">
        <f t="shared" si="1"/>
        <v>33105</v>
      </c>
      <c r="AE6" s="8">
        <f t="shared" si="1"/>
        <v>23913</v>
      </c>
      <c r="AF6" s="9">
        <f t="shared" si="1"/>
        <v>16710</v>
      </c>
      <c r="AG6" s="8">
        <f t="shared" si="1"/>
        <v>37310</v>
      </c>
      <c r="AH6" s="8">
        <f t="shared" si="0"/>
        <v>1000862</v>
      </c>
    </row>
    <row r="7" spans="1:34" x14ac:dyDescent="0.25">
      <c r="A7" s="29"/>
      <c r="B7" s="3" t="s">
        <v>8</v>
      </c>
      <c r="C7" s="3" t="s">
        <v>27</v>
      </c>
      <c r="D7" s="8"/>
      <c r="E7" s="8">
        <v>9339</v>
      </c>
      <c r="F7" s="8">
        <v>9639</v>
      </c>
      <c r="G7" s="9">
        <v>9163</v>
      </c>
      <c r="H7" s="9"/>
      <c r="I7" s="8">
        <v>9563</v>
      </c>
      <c r="J7" s="8">
        <v>9549</v>
      </c>
      <c r="K7" s="8">
        <v>8477</v>
      </c>
      <c r="L7" s="9">
        <v>7475</v>
      </c>
      <c r="M7" s="9"/>
      <c r="N7" s="9"/>
      <c r="O7" s="9">
        <v>7486</v>
      </c>
      <c r="P7" s="9">
        <v>7239</v>
      </c>
      <c r="Q7" s="9">
        <v>7254</v>
      </c>
      <c r="R7" s="9">
        <v>7249</v>
      </c>
      <c r="S7" s="8">
        <v>9457</v>
      </c>
      <c r="T7" s="8">
        <v>8312</v>
      </c>
      <c r="U7" s="8">
        <v>7305</v>
      </c>
      <c r="V7" s="9"/>
      <c r="W7" s="8">
        <v>7308</v>
      </c>
      <c r="X7" s="8">
        <v>7304</v>
      </c>
      <c r="Y7" s="8">
        <v>7218</v>
      </c>
      <c r="Z7" s="8">
        <v>8715</v>
      </c>
      <c r="AA7" s="8">
        <v>8865</v>
      </c>
      <c r="AB7" s="9"/>
      <c r="AC7" s="9"/>
      <c r="AD7" s="8">
        <v>9187</v>
      </c>
      <c r="AE7" s="8">
        <v>9192</v>
      </c>
      <c r="AF7" s="9">
        <v>7203</v>
      </c>
      <c r="AG7" s="8">
        <v>9400</v>
      </c>
      <c r="AH7" s="8">
        <f t="shared" si="0"/>
        <v>191899</v>
      </c>
    </row>
    <row r="8" spans="1:34" x14ac:dyDescent="0.25">
      <c r="A8" s="29"/>
      <c r="B8" s="3" t="s">
        <v>9</v>
      </c>
      <c r="C8" s="3"/>
      <c r="D8" s="8"/>
      <c r="E8" s="8"/>
      <c r="F8" s="8"/>
      <c r="G8" s="9"/>
      <c r="H8" s="9"/>
      <c r="I8" s="8"/>
      <c r="J8" s="8"/>
      <c r="K8" s="8"/>
      <c r="L8" s="9"/>
      <c r="M8" s="9"/>
      <c r="N8" s="9"/>
      <c r="O8" s="9"/>
      <c r="P8" s="9"/>
      <c r="Q8" s="9"/>
      <c r="R8" s="9"/>
      <c r="S8" s="8"/>
      <c r="T8" s="8"/>
      <c r="U8" s="8"/>
      <c r="V8" s="9"/>
      <c r="W8" s="8"/>
      <c r="X8" s="8"/>
      <c r="Y8" s="8"/>
      <c r="Z8" s="8"/>
      <c r="AA8" s="8"/>
      <c r="AB8" s="9"/>
      <c r="AC8" s="9"/>
      <c r="AD8" s="8"/>
      <c r="AE8" s="8"/>
      <c r="AF8" s="9"/>
      <c r="AG8" s="8"/>
      <c r="AH8" s="8">
        <f t="shared" si="0"/>
        <v>0</v>
      </c>
    </row>
    <row r="9" spans="1:34" x14ac:dyDescent="0.25">
      <c r="A9" s="29"/>
      <c r="B9" s="3" t="s">
        <v>10</v>
      </c>
      <c r="C9" s="3" t="s">
        <v>30</v>
      </c>
      <c r="D9" s="8">
        <v>35289</v>
      </c>
      <c r="E9" s="8">
        <f t="shared" ref="E9:AG9" si="2">D9+E7-E8-E10</f>
        <v>44628</v>
      </c>
      <c r="F9" s="8">
        <f t="shared" si="2"/>
        <v>54267</v>
      </c>
      <c r="G9" s="9">
        <f t="shared" si="2"/>
        <v>63430</v>
      </c>
      <c r="H9" s="9">
        <f t="shared" si="2"/>
        <v>63430</v>
      </c>
      <c r="I9" s="8">
        <f t="shared" si="2"/>
        <v>28993</v>
      </c>
      <c r="J9" s="8">
        <f t="shared" si="2"/>
        <v>38542</v>
      </c>
      <c r="K9" s="8">
        <f t="shared" si="2"/>
        <v>47019</v>
      </c>
      <c r="L9" s="9">
        <f t="shared" si="2"/>
        <v>54494</v>
      </c>
      <c r="M9" s="9">
        <f t="shared" si="2"/>
        <v>54494</v>
      </c>
      <c r="N9" s="9">
        <f t="shared" si="2"/>
        <v>54494</v>
      </c>
      <c r="O9" s="9">
        <f t="shared" si="2"/>
        <v>61980</v>
      </c>
      <c r="P9" s="9">
        <f t="shared" si="2"/>
        <v>69219</v>
      </c>
      <c r="Q9" s="9">
        <f t="shared" si="2"/>
        <v>76473</v>
      </c>
      <c r="R9" s="9">
        <f t="shared" si="2"/>
        <v>83722</v>
      </c>
      <c r="S9" s="8">
        <f t="shared" si="2"/>
        <v>93179</v>
      </c>
      <c r="T9" s="8">
        <f t="shared" si="2"/>
        <v>101491</v>
      </c>
      <c r="U9" s="8">
        <f t="shared" si="2"/>
        <v>108796</v>
      </c>
      <c r="V9" s="9">
        <f t="shared" si="2"/>
        <v>108796</v>
      </c>
      <c r="W9" s="8">
        <f t="shared" si="2"/>
        <v>116104</v>
      </c>
      <c r="X9" s="8">
        <f t="shared" si="2"/>
        <v>38826</v>
      </c>
      <c r="Y9" s="8">
        <f t="shared" si="2"/>
        <v>46044</v>
      </c>
      <c r="Z9" s="8">
        <f t="shared" si="2"/>
        <v>54759</v>
      </c>
      <c r="AA9" s="8">
        <f t="shared" si="2"/>
        <v>63624</v>
      </c>
      <c r="AB9" s="9">
        <f t="shared" si="2"/>
        <v>63624</v>
      </c>
      <c r="AC9" s="9">
        <f t="shared" si="2"/>
        <v>63624</v>
      </c>
      <c r="AD9" s="8">
        <f t="shared" si="2"/>
        <v>28811</v>
      </c>
      <c r="AE9" s="8">
        <f t="shared" si="2"/>
        <v>38003</v>
      </c>
      <c r="AF9" s="9">
        <f t="shared" si="2"/>
        <v>45206</v>
      </c>
      <c r="AG9" s="8">
        <f t="shared" si="2"/>
        <v>54606</v>
      </c>
      <c r="AH9" s="8">
        <f t="shared" si="0"/>
        <v>1820678</v>
      </c>
    </row>
    <row r="10" spans="1:34" x14ac:dyDescent="0.25">
      <c r="A10" s="30"/>
      <c r="B10" s="3" t="s">
        <v>14</v>
      </c>
      <c r="C10" s="3" t="s">
        <v>31</v>
      </c>
      <c r="D10" s="8"/>
      <c r="E10" s="8"/>
      <c r="F10" s="8"/>
      <c r="G10" s="9"/>
      <c r="H10" s="9"/>
      <c r="I10" s="8">
        <f>16500+5500+22000</f>
        <v>44000</v>
      </c>
      <c r="J10" s="8"/>
      <c r="K10" s="8"/>
      <c r="L10" s="9"/>
      <c r="M10" s="9"/>
      <c r="N10" s="9"/>
      <c r="O10" s="9"/>
      <c r="P10" s="9"/>
      <c r="Q10" s="9"/>
      <c r="R10" s="9"/>
      <c r="S10" s="8"/>
      <c r="T10" s="8"/>
      <c r="U10" s="8"/>
      <c r="V10" s="9"/>
      <c r="W10" s="8"/>
      <c r="X10" s="8">
        <f>44000+38500+2082</f>
        <v>84582</v>
      </c>
      <c r="Y10" s="8"/>
      <c r="Z10" s="8"/>
      <c r="AA10" s="8"/>
      <c r="AB10" s="9"/>
      <c r="AC10" s="9"/>
      <c r="AD10" s="8">
        <f>38500+5500</f>
        <v>44000</v>
      </c>
      <c r="AE10" s="8"/>
      <c r="AF10" s="9"/>
      <c r="AG10" s="8"/>
      <c r="AH10" s="8">
        <f t="shared" si="0"/>
        <v>172582</v>
      </c>
    </row>
    <row r="11" spans="1:34" x14ac:dyDescent="0.25">
      <c r="A11" s="28" t="s">
        <v>3</v>
      </c>
      <c r="B11" s="3" t="s">
        <v>7</v>
      </c>
      <c r="C11" s="11"/>
      <c r="D11" s="8"/>
      <c r="E11" s="8"/>
      <c r="F11" s="8"/>
      <c r="G11" s="9"/>
      <c r="H11" s="9"/>
      <c r="I11" s="8"/>
      <c r="J11" s="8"/>
      <c r="K11" s="8"/>
      <c r="L11" s="9"/>
      <c r="M11" s="9"/>
      <c r="N11" s="9"/>
      <c r="O11" s="9"/>
      <c r="P11" s="9"/>
      <c r="Q11" s="9"/>
      <c r="R11" s="9"/>
      <c r="S11" s="8"/>
      <c r="T11" s="8"/>
      <c r="U11" s="8"/>
      <c r="V11" s="9"/>
      <c r="W11" s="8"/>
      <c r="X11" s="8"/>
      <c r="Y11" s="8"/>
      <c r="Z11" s="8"/>
      <c r="AA11" s="8"/>
      <c r="AB11" s="9"/>
      <c r="AC11" s="9"/>
      <c r="AD11" s="8"/>
      <c r="AE11" s="8"/>
      <c r="AF11" s="9"/>
      <c r="AG11" s="8"/>
      <c r="AH11" s="8">
        <f t="shared" si="0"/>
        <v>0</v>
      </c>
    </row>
    <row r="12" spans="1:34" s="17" customFormat="1" x14ac:dyDescent="0.25">
      <c r="A12" s="29"/>
      <c r="B12" s="5" t="s">
        <v>11</v>
      </c>
      <c r="C12" s="5" t="s">
        <v>28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9"/>
      <c r="AG12" s="10"/>
      <c r="AH12" s="10">
        <f t="shared" si="0"/>
        <v>0</v>
      </c>
    </row>
    <row r="13" spans="1:34" x14ac:dyDescent="0.25">
      <c r="A13" s="29"/>
      <c r="B13" s="3" t="s">
        <v>15</v>
      </c>
      <c r="C13" s="3"/>
      <c r="D13" s="8"/>
      <c r="E13" s="8">
        <v>30000</v>
      </c>
      <c r="F13" s="8">
        <v>34000</v>
      </c>
      <c r="G13" s="9"/>
      <c r="H13" s="9"/>
      <c r="I13" s="8">
        <f>22800+7900+5600</f>
        <v>36300</v>
      </c>
      <c r="J13" s="8"/>
      <c r="K13" s="8">
        <f>31628+2800</f>
        <v>34428</v>
      </c>
      <c r="L13" s="9"/>
      <c r="M13" s="9"/>
      <c r="N13" s="9"/>
      <c r="O13" s="9"/>
      <c r="P13" s="9"/>
      <c r="Q13" s="9"/>
      <c r="R13" s="9"/>
      <c r="S13" s="8"/>
      <c r="T13" s="8">
        <f>11200+4955</f>
        <v>16155</v>
      </c>
      <c r="U13" s="8"/>
      <c r="V13" s="9"/>
      <c r="W13" s="8"/>
      <c r="X13" s="8">
        <v>28000</v>
      </c>
      <c r="Y13" s="8"/>
      <c r="Z13" s="8">
        <f>14000+14242</f>
        <v>28242</v>
      </c>
      <c r="AA13" s="8"/>
      <c r="AB13" s="9"/>
      <c r="AC13" s="9"/>
      <c r="AD13" s="8">
        <v>36400</v>
      </c>
      <c r="AE13" s="8"/>
      <c r="AF13" s="9"/>
      <c r="AG13" s="8">
        <v>27690</v>
      </c>
      <c r="AH13" s="8">
        <f t="shared" si="0"/>
        <v>271215</v>
      </c>
    </row>
    <row r="14" spans="1:34" x14ac:dyDescent="0.25">
      <c r="A14" s="29"/>
      <c r="B14" s="3" t="s">
        <v>16</v>
      </c>
      <c r="C14" s="3" t="s">
        <v>26</v>
      </c>
      <c r="D14" s="8">
        <f>58550+1570</f>
        <v>60120</v>
      </c>
      <c r="E14" s="8">
        <f>D14+E13-E15</f>
        <v>78926</v>
      </c>
      <c r="F14" s="8">
        <f>E14+F13-F15</f>
        <v>101426</v>
      </c>
      <c r="G14" s="9">
        <f t="shared" ref="G14:AG14" si="3">F14+G13-G15</f>
        <v>90471</v>
      </c>
      <c r="H14" s="9">
        <f t="shared" si="3"/>
        <v>90471</v>
      </c>
      <c r="I14" s="8">
        <f t="shared" si="3"/>
        <v>113800</v>
      </c>
      <c r="J14" s="8">
        <f t="shared" si="3"/>
        <v>99538</v>
      </c>
      <c r="K14" s="8">
        <f t="shared" si="3"/>
        <v>121647</v>
      </c>
      <c r="L14" s="9">
        <f t="shared" si="3"/>
        <v>110600</v>
      </c>
      <c r="M14" s="9">
        <f t="shared" si="3"/>
        <v>110600</v>
      </c>
      <c r="N14" s="9">
        <f t="shared" si="3"/>
        <v>110600</v>
      </c>
      <c r="O14" s="9">
        <f t="shared" si="3"/>
        <v>99627</v>
      </c>
      <c r="P14" s="9">
        <f t="shared" si="3"/>
        <v>88914</v>
      </c>
      <c r="Q14" s="9">
        <f t="shared" si="3"/>
        <v>78181</v>
      </c>
      <c r="R14" s="9">
        <f t="shared" si="3"/>
        <v>67440</v>
      </c>
      <c r="S14" s="8">
        <f t="shared" si="3"/>
        <v>55315</v>
      </c>
      <c r="T14" s="8">
        <f t="shared" si="3"/>
        <v>58081</v>
      </c>
      <c r="U14" s="8">
        <f t="shared" si="3"/>
        <v>44352</v>
      </c>
      <c r="V14" s="9">
        <f t="shared" si="3"/>
        <v>44352</v>
      </c>
      <c r="W14" s="8">
        <f t="shared" si="3"/>
        <v>31201</v>
      </c>
      <c r="X14" s="8">
        <f t="shared" si="3"/>
        <v>45931</v>
      </c>
      <c r="Y14" s="8">
        <f t="shared" si="3"/>
        <v>32477</v>
      </c>
      <c r="Z14" s="8">
        <f t="shared" si="3"/>
        <v>47506</v>
      </c>
      <c r="AA14" s="8">
        <f t="shared" si="3"/>
        <v>34514</v>
      </c>
      <c r="AB14" s="9">
        <f t="shared" si="3"/>
        <v>34514</v>
      </c>
      <c r="AC14" s="9">
        <f t="shared" si="3"/>
        <v>34514</v>
      </c>
      <c r="AD14" s="8">
        <f t="shared" si="3"/>
        <v>57464</v>
      </c>
      <c r="AE14" s="8">
        <f t="shared" si="3"/>
        <v>43989</v>
      </c>
      <c r="AF14" s="9">
        <f t="shared" si="3"/>
        <v>36370</v>
      </c>
      <c r="AG14" s="8">
        <f t="shared" si="3"/>
        <v>50107</v>
      </c>
      <c r="AH14" s="8">
        <f t="shared" si="0"/>
        <v>2012928</v>
      </c>
    </row>
    <row r="15" spans="1:34" x14ac:dyDescent="0.25">
      <c r="A15" s="29"/>
      <c r="B15" s="3" t="s">
        <v>8</v>
      </c>
      <c r="C15" s="3" t="s">
        <v>27</v>
      </c>
      <c r="D15" s="8"/>
      <c r="E15" s="8">
        <v>11194</v>
      </c>
      <c r="F15" s="8">
        <v>11500</v>
      </c>
      <c r="G15" s="9">
        <v>10955</v>
      </c>
      <c r="H15" s="9"/>
      <c r="I15" s="8">
        <v>12971</v>
      </c>
      <c r="J15" s="8">
        <v>14262</v>
      </c>
      <c r="K15" s="8">
        <v>12319</v>
      </c>
      <c r="L15" s="9">
        <v>11047</v>
      </c>
      <c r="M15" s="9"/>
      <c r="N15" s="9"/>
      <c r="O15" s="9">
        <v>10973</v>
      </c>
      <c r="P15" s="9">
        <v>10713</v>
      </c>
      <c r="Q15" s="9">
        <v>10733</v>
      </c>
      <c r="R15" s="9">
        <v>10741</v>
      </c>
      <c r="S15" s="8">
        <v>12125</v>
      </c>
      <c r="T15" s="8">
        <v>13389</v>
      </c>
      <c r="U15" s="8">
        <v>13729</v>
      </c>
      <c r="V15" s="9"/>
      <c r="W15" s="8">
        <v>13151</v>
      </c>
      <c r="X15" s="8">
        <v>13270</v>
      </c>
      <c r="Y15" s="8">
        <v>13454</v>
      </c>
      <c r="Z15" s="8">
        <v>13213</v>
      </c>
      <c r="AA15" s="8">
        <v>12992</v>
      </c>
      <c r="AB15" s="9"/>
      <c r="AC15" s="9"/>
      <c r="AD15" s="8">
        <v>13450</v>
      </c>
      <c r="AE15" s="8">
        <v>13475</v>
      </c>
      <c r="AF15" s="9">
        <v>7619</v>
      </c>
      <c r="AG15" s="8">
        <v>13953</v>
      </c>
      <c r="AH15" s="8">
        <f t="shared" si="0"/>
        <v>281228</v>
      </c>
    </row>
    <row r="16" spans="1:34" x14ac:dyDescent="0.25">
      <c r="A16" s="29"/>
      <c r="B16" s="3" t="s">
        <v>9</v>
      </c>
      <c r="C16" s="3"/>
      <c r="D16" s="8"/>
      <c r="E16" s="8"/>
      <c r="F16" s="8"/>
      <c r="G16" s="9"/>
      <c r="H16" s="9"/>
      <c r="I16" s="8"/>
      <c r="J16" s="8"/>
      <c r="K16" s="8"/>
      <c r="L16" s="9"/>
      <c r="M16" s="9"/>
      <c r="N16" s="9"/>
      <c r="O16" s="9"/>
      <c r="P16" s="9"/>
      <c r="Q16" s="9"/>
      <c r="R16" s="9"/>
      <c r="S16" s="8"/>
      <c r="T16" s="8"/>
      <c r="U16" s="8"/>
      <c r="V16" s="9"/>
      <c r="W16" s="8"/>
      <c r="X16" s="8"/>
      <c r="Y16" s="8"/>
      <c r="Z16" s="8"/>
      <c r="AA16" s="8"/>
      <c r="AB16" s="9"/>
      <c r="AC16" s="9"/>
      <c r="AD16" s="8"/>
      <c r="AE16" s="8"/>
      <c r="AF16" s="9"/>
      <c r="AG16" s="8"/>
      <c r="AH16" s="8">
        <f t="shared" si="0"/>
        <v>0</v>
      </c>
    </row>
    <row r="17" spans="1:34" x14ac:dyDescent="0.25">
      <c r="A17" s="29"/>
      <c r="B17" s="3" t="s">
        <v>10</v>
      </c>
      <c r="C17" s="3" t="s">
        <v>30</v>
      </c>
      <c r="D17" s="8">
        <v>44984</v>
      </c>
      <c r="E17" s="8">
        <f t="shared" ref="E17:AG17" si="4">D17+E15-E16-E18</f>
        <v>56178</v>
      </c>
      <c r="F17" s="8">
        <f t="shared" si="4"/>
        <v>67678</v>
      </c>
      <c r="G17" s="9">
        <f t="shared" si="4"/>
        <v>78633</v>
      </c>
      <c r="H17" s="9">
        <f t="shared" si="4"/>
        <v>78633</v>
      </c>
      <c r="I17" s="8">
        <f t="shared" si="4"/>
        <v>35604</v>
      </c>
      <c r="J17" s="8">
        <f t="shared" si="4"/>
        <v>49866</v>
      </c>
      <c r="K17" s="8">
        <f t="shared" si="4"/>
        <v>62185</v>
      </c>
      <c r="L17" s="9">
        <f t="shared" si="4"/>
        <v>73232</v>
      </c>
      <c r="M17" s="9">
        <f t="shared" si="4"/>
        <v>73232</v>
      </c>
      <c r="N17" s="9">
        <f t="shared" si="4"/>
        <v>73232</v>
      </c>
      <c r="O17" s="9">
        <f t="shared" si="4"/>
        <v>84205</v>
      </c>
      <c r="P17" s="9">
        <f t="shared" si="4"/>
        <v>94918</v>
      </c>
      <c r="Q17" s="9">
        <f t="shared" si="4"/>
        <v>105651</v>
      </c>
      <c r="R17" s="9">
        <f t="shared" si="4"/>
        <v>116392</v>
      </c>
      <c r="S17" s="8">
        <f t="shared" si="4"/>
        <v>128517</v>
      </c>
      <c r="T17" s="8">
        <f t="shared" si="4"/>
        <v>141906</v>
      </c>
      <c r="U17" s="8">
        <f t="shared" si="4"/>
        <v>155635</v>
      </c>
      <c r="V17" s="9">
        <f t="shared" si="4"/>
        <v>155635</v>
      </c>
      <c r="W17" s="8">
        <f t="shared" si="4"/>
        <v>168786</v>
      </c>
      <c r="X17" s="8">
        <f t="shared" si="4"/>
        <v>70056</v>
      </c>
      <c r="Y17" s="8">
        <f t="shared" si="4"/>
        <v>83510</v>
      </c>
      <c r="Z17" s="8">
        <f t="shared" si="4"/>
        <v>96723</v>
      </c>
      <c r="AA17" s="8">
        <f t="shared" si="4"/>
        <v>109715</v>
      </c>
      <c r="AB17" s="9">
        <f t="shared" si="4"/>
        <v>109715</v>
      </c>
      <c r="AC17" s="9">
        <f t="shared" si="4"/>
        <v>109715</v>
      </c>
      <c r="AD17" s="8">
        <f t="shared" si="4"/>
        <v>11305</v>
      </c>
      <c r="AE17" s="8">
        <f t="shared" si="4"/>
        <v>24780</v>
      </c>
      <c r="AF17" s="9">
        <f t="shared" si="4"/>
        <v>32399</v>
      </c>
      <c r="AG17" s="8">
        <f t="shared" si="4"/>
        <v>46352</v>
      </c>
      <c r="AH17" s="8">
        <f t="shared" si="0"/>
        <v>2494388</v>
      </c>
    </row>
    <row r="18" spans="1:34" x14ac:dyDescent="0.25">
      <c r="A18" s="30"/>
      <c r="B18" s="3" t="s">
        <v>14</v>
      </c>
      <c r="C18" s="3" t="s">
        <v>31</v>
      </c>
      <c r="D18" s="8"/>
      <c r="E18" s="8"/>
      <c r="F18" s="8"/>
      <c r="G18" s="9"/>
      <c r="H18" s="9"/>
      <c r="I18" s="8">
        <f>21000+35000</f>
        <v>56000</v>
      </c>
      <c r="J18" s="8"/>
      <c r="K18" s="8"/>
      <c r="L18" s="9"/>
      <c r="M18" s="9"/>
      <c r="N18" s="9"/>
      <c r="O18" s="9"/>
      <c r="P18" s="9"/>
      <c r="Q18" s="9"/>
      <c r="R18" s="9"/>
      <c r="S18" s="8"/>
      <c r="T18" s="8"/>
      <c r="U18" s="8"/>
      <c r="V18" s="9"/>
      <c r="W18" s="8"/>
      <c r="X18" s="8">
        <f>38500+17500+56000</f>
        <v>112000</v>
      </c>
      <c r="Y18" s="8"/>
      <c r="Z18" s="8"/>
      <c r="AA18" s="8"/>
      <c r="AB18" s="9"/>
      <c r="AC18" s="9"/>
      <c r="AD18" s="8">
        <f>59500+52360</f>
        <v>111860</v>
      </c>
      <c r="AE18" s="8"/>
      <c r="AF18" s="9"/>
      <c r="AG18" s="8"/>
      <c r="AH18" s="8">
        <f t="shared" si="0"/>
        <v>279860</v>
      </c>
    </row>
    <row r="19" spans="1:34" x14ac:dyDescent="0.25">
      <c r="A19" s="28" t="s">
        <v>2</v>
      </c>
      <c r="B19" s="3" t="s">
        <v>7</v>
      </c>
      <c r="C19" s="11"/>
      <c r="D19" s="8"/>
      <c r="E19" s="8"/>
      <c r="F19" s="8"/>
      <c r="G19" s="9"/>
      <c r="H19" s="9"/>
      <c r="I19" s="8"/>
      <c r="J19" s="8"/>
      <c r="K19" s="8"/>
      <c r="L19" s="9"/>
      <c r="M19" s="9"/>
      <c r="N19" s="9"/>
      <c r="O19" s="9"/>
      <c r="P19" s="9"/>
      <c r="Q19" s="9"/>
      <c r="R19" s="9"/>
      <c r="S19" s="8"/>
      <c r="T19" s="8"/>
      <c r="U19" s="8"/>
      <c r="V19" s="9"/>
      <c r="W19" s="8"/>
      <c r="X19" s="8"/>
      <c r="Y19" s="8"/>
      <c r="Z19" s="8"/>
      <c r="AA19" s="8"/>
      <c r="AB19" s="9"/>
      <c r="AC19" s="9"/>
      <c r="AD19" s="8"/>
      <c r="AE19" s="8"/>
      <c r="AF19" s="9"/>
      <c r="AG19" s="8"/>
      <c r="AH19" s="8">
        <f t="shared" si="0"/>
        <v>0</v>
      </c>
    </row>
    <row r="20" spans="1:34" s="17" customFormat="1" x14ac:dyDescent="0.25">
      <c r="A20" s="29"/>
      <c r="B20" s="5" t="s">
        <v>11</v>
      </c>
      <c r="C20" s="5" t="s">
        <v>28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9"/>
      <c r="AG20" s="10"/>
      <c r="AH20" s="10">
        <f t="shared" si="0"/>
        <v>0</v>
      </c>
    </row>
    <row r="21" spans="1:34" x14ac:dyDescent="0.25">
      <c r="A21" s="29"/>
      <c r="B21" s="3" t="s">
        <v>15</v>
      </c>
      <c r="C21" s="3"/>
      <c r="D21" s="8"/>
      <c r="E21" s="8"/>
      <c r="F21" s="8"/>
      <c r="G21" s="9"/>
      <c r="H21" s="9"/>
      <c r="I21" s="8"/>
      <c r="J21" s="8"/>
      <c r="K21" s="8"/>
      <c r="L21" s="9"/>
      <c r="M21" s="9"/>
      <c r="N21" s="9"/>
      <c r="O21" s="9"/>
      <c r="P21" s="9"/>
      <c r="Q21" s="9"/>
      <c r="R21" s="9"/>
      <c r="S21" s="8"/>
      <c r="T21" s="8"/>
      <c r="U21" s="8"/>
      <c r="V21" s="9"/>
      <c r="W21" s="8"/>
      <c r="X21" s="8"/>
      <c r="Y21" s="8"/>
      <c r="Z21" s="8"/>
      <c r="AA21" s="8"/>
      <c r="AB21" s="9"/>
      <c r="AC21" s="9"/>
      <c r="AD21" s="8"/>
      <c r="AE21" s="8"/>
      <c r="AF21" s="9"/>
      <c r="AG21" s="8"/>
      <c r="AH21" s="8">
        <f t="shared" si="0"/>
        <v>0</v>
      </c>
    </row>
    <row r="22" spans="1:34" x14ac:dyDescent="0.25">
      <c r="A22" s="29"/>
      <c r="B22" s="3" t="s">
        <v>16</v>
      </c>
      <c r="C22" s="3" t="s">
        <v>26</v>
      </c>
      <c r="D22" s="8">
        <v>16442</v>
      </c>
      <c r="E22" s="8">
        <f>D22+E21-E23</f>
        <v>14519</v>
      </c>
      <c r="F22" s="8">
        <f>E22+F21-F23</f>
        <v>12592</v>
      </c>
      <c r="G22" s="9">
        <f t="shared" ref="G22:AG22" si="5">F22+G21-G23</f>
        <v>10912</v>
      </c>
      <c r="H22" s="9">
        <f t="shared" si="5"/>
        <v>10912</v>
      </c>
      <c r="I22" s="8">
        <f t="shared" si="5"/>
        <v>10032</v>
      </c>
      <c r="J22" s="8">
        <f t="shared" si="5"/>
        <v>10032</v>
      </c>
      <c r="K22" s="8">
        <f t="shared" si="5"/>
        <v>10032</v>
      </c>
      <c r="L22" s="9">
        <f t="shared" si="5"/>
        <v>10032</v>
      </c>
      <c r="M22" s="9">
        <f t="shared" si="5"/>
        <v>10032</v>
      </c>
      <c r="N22" s="9">
        <f t="shared" si="5"/>
        <v>10032</v>
      </c>
      <c r="O22" s="9">
        <f t="shared" si="5"/>
        <v>10032</v>
      </c>
      <c r="P22" s="9">
        <f t="shared" si="5"/>
        <v>10032</v>
      </c>
      <c r="Q22" s="9">
        <f t="shared" si="5"/>
        <v>10032</v>
      </c>
      <c r="R22" s="9">
        <f t="shared" si="5"/>
        <v>10032</v>
      </c>
      <c r="S22" s="8">
        <f t="shared" si="5"/>
        <v>9680</v>
      </c>
      <c r="T22" s="8">
        <f t="shared" si="5"/>
        <v>8721</v>
      </c>
      <c r="U22" s="8">
        <f t="shared" si="5"/>
        <v>6899</v>
      </c>
      <c r="V22" s="9">
        <f t="shared" si="5"/>
        <v>6899</v>
      </c>
      <c r="W22" s="8">
        <f t="shared" si="5"/>
        <v>5221</v>
      </c>
      <c r="X22" s="8">
        <f t="shared" si="5"/>
        <v>3542</v>
      </c>
      <c r="Y22" s="8">
        <f t="shared" si="5"/>
        <v>1871</v>
      </c>
      <c r="Z22" s="8">
        <f t="shared" si="5"/>
        <v>1420</v>
      </c>
      <c r="AA22" s="8">
        <f t="shared" si="5"/>
        <v>0</v>
      </c>
      <c r="AB22" s="9">
        <f t="shared" si="5"/>
        <v>0</v>
      </c>
      <c r="AC22" s="9">
        <f t="shared" si="5"/>
        <v>0</v>
      </c>
      <c r="AD22" s="8">
        <f t="shared" si="5"/>
        <v>0</v>
      </c>
      <c r="AE22" s="8">
        <f t="shared" si="5"/>
        <v>0</v>
      </c>
      <c r="AF22" s="9">
        <f t="shared" si="5"/>
        <v>0</v>
      </c>
      <c r="AG22" s="8">
        <f t="shared" si="5"/>
        <v>0</v>
      </c>
      <c r="AH22" s="8">
        <f t="shared" si="0"/>
        <v>193508</v>
      </c>
    </row>
    <row r="23" spans="1:34" x14ac:dyDescent="0.25">
      <c r="A23" s="29"/>
      <c r="B23" s="3" t="s">
        <v>8</v>
      </c>
      <c r="C23" s="3" t="s">
        <v>27</v>
      </c>
      <c r="D23" s="8"/>
      <c r="E23" s="8">
        <v>1923</v>
      </c>
      <c r="F23" s="8">
        <v>1927</v>
      </c>
      <c r="G23" s="9">
        <v>1680</v>
      </c>
      <c r="H23" s="9"/>
      <c r="I23" s="8">
        <v>880</v>
      </c>
      <c r="J23" s="8"/>
      <c r="K23" s="8"/>
      <c r="L23" s="9"/>
      <c r="M23" s="9"/>
      <c r="N23" s="9"/>
      <c r="O23" s="9"/>
      <c r="P23" s="9"/>
      <c r="Q23" s="9"/>
      <c r="R23" s="9"/>
      <c r="S23" s="8">
        <v>352</v>
      </c>
      <c r="T23" s="8">
        <v>959</v>
      </c>
      <c r="U23" s="8">
        <v>1822</v>
      </c>
      <c r="V23" s="9"/>
      <c r="W23" s="8">
        <v>1678</v>
      </c>
      <c r="X23" s="8">
        <v>1679</v>
      </c>
      <c r="Y23" s="8">
        <v>1671</v>
      </c>
      <c r="Z23" s="8">
        <v>451</v>
      </c>
      <c r="AA23" s="8">
        <v>1420</v>
      </c>
      <c r="AB23" s="9"/>
      <c r="AC23" s="9"/>
      <c r="AD23" s="8"/>
      <c r="AE23" s="8"/>
      <c r="AF23" s="9"/>
      <c r="AG23" s="8"/>
      <c r="AH23" s="8">
        <f t="shared" si="0"/>
        <v>16442</v>
      </c>
    </row>
    <row r="24" spans="1:34" x14ac:dyDescent="0.25">
      <c r="A24" s="29"/>
      <c r="B24" s="3" t="s">
        <v>9</v>
      </c>
      <c r="C24" s="3"/>
      <c r="D24" s="8"/>
      <c r="E24" s="8"/>
      <c r="F24" s="8"/>
      <c r="G24" s="9"/>
      <c r="H24" s="9"/>
      <c r="I24" s="8"/>
      <c r="J24" s="8"/>
      <c r="K24" s="8"/>
      <c r="L24" s="9"/>
      <c r="M24" s="9"/>
      <c r="N24" s="9"/>
      <c r="O24" s="9"/>
      <c r="P24" s="9"/>
      <c r="Q24" s="9"/>
      <c r="R24" s="9"/>
      <c r="S24" s="8"/>
      <c r="T24" s="8"/>
      <c r="U24" s="8"/>
      <c r="V24" s="9"/>
      <c r="W24" s="8"/>
      <c r="X24" s="8"/>
      <c r="Y24" s="8"/>
      <c r="Z24" s="8"/>
      <c r="AA24" s="8"/>
      <c r="AB24" s="9"/>
      <c r="AC24" s="9"/>
      <c r="AD24" s="8"/>
      <c r="AE24" s="8"/>
      <c r="AF24" s="9"/>
      <c r="AG24" s="8"/>
      <c r="AH24" s="8">
        <f t="shared" si="0"/>
        <v>0</v>
      </c>
    </row>
    <row r="25" spans="1:34" x14ac:dyDescent="0.25">
      <c r="A25" s="29"/>
      <c r="B25" s="3" t="s">
        <v>10</v>
      </c>
      <c r="C25" s="3" t="s">
        <v>30</v>
      </c>
      <c r="D25" s="8">
        <v>7729</v>
      </c>
      <c r="E25" s="8">
        <f t="shared" ref="E25:AG25" si="6">D25+E23-E24-E26</f>
        <v>9652</v>
      </c>
      <c r="F25" s="8">
        <f t="shared" si="6"/>
        <v>11579</v>
      </c>
      <c r="G25" s="9">
        <f t="shared" si="6"/>
        <v>13259</v>
      </c>
      <c r="H25" s="9">
        <f t="shared" si="6"/>
        <v>13259</v>
      </c>
      <c r="I25" s="8">
        <f t="shared" si="6"/>
        <v>14139</v>
      </c>
      <c r="J25" s="8">
        <f t="shared" si="6"/>
        <v>14139</v>
      </c>
      <c r="K25" s="8">
        <f t="shared" si="6"/>
        <v>14139</v>
      </c>
      <c r="L25" s="9">
        <f t="shared" si="6"/>
        <v>14139</v>
      </c>
      <c r="M25" s="9">
        <f t="shared" si="6"/>
        <v>14139</v>
      </c>
      <c r="N25" s="9">
        <f t="shared" si="6"/>
        <v>14139</v>
      </c>
      <c r="O25" s="9">
        <f t="shared" si="6"/>
        <v>14139</v>
      </c>
      <c r="P25" s="9">
        <f t="shared" si="6"/>
        <v>14139</v>
      </c>
      <c r="Q25" s="9">
        <f t="shared" si="6"/>
        <v>14139</v>
      </c>
      <c r="R25" s="9">
        <f t="shared" si="6"/>
        <v>14139</v>
      </c>
      <c r="S25" s="8">
        <f t="shared" si="6"/>
        <v>14491</v>
      </c>
      <c r="T25" s="8">
        <f t="shared" si="6"/>
        <v>15450</v>
      </c>
      <c r="U25" s="8">
        <f t="shared" si="6"/>
        <v>17272</v>
      </c>
      <c r="V25" s="9">
        <f t="shared" si="6"/>
        <v>17272</v>
      </c>
      <c r="W25" s="8">
        <f t="shared" si="6"/>
        <v>18950</v>
      </c>
      <c r="X25" s="8">
        <f t="shared" si="6"/>
        <v>20629</v>
      </c>
      <c r="Y25" s="8">
        <f t="shared" si="6"/>
        <v>22300</v>
      </c>
      <c r="Z25" s="8">
        <f t="shared" si="6"/>
        <v>22751</v>
      </c>
      <c r="AA25" s="8">
        <f t="shared" si="6"/>
        <v>24171</v>
      </c>
      <c r="AB25" s="9">
        <f t="shared" si="6"/>
        <v>24171</v>
      </c>
      <c r="AC25" s="9">
        <f t="shared" si="6"/>
        <v>24171</v>
      </c>
      <c r="AD25" s="8">
        <v>0</v>
      </c>
      <c r="AE25" s="8">
        <f t="shared" si="6"/>
        <v>0</v>
      </c>
      <c r="AF25" s="9">
        <f t="shared" si="6"/>
        <v>0</v>
      </c>
      <c r="AG25" s="8">
        <f t="shared" si="6"/>
        <v>0</v>
      </c>
      <c r="AH25" s="8">
        <f t="shared" si="0"/>
        <v>410767</v>
      </c>
    </row>
    <row r="26" spans="1:34" x14ac:dyDescent="0.25">
      <c r="A26" s="30"/>
      <c r="B26" s="3" t="s">
        <v>14</v>
      </c>
      <c r="C26" s="3" t="s">
        <v>31</v>
      </c>
      <c r="D26" s="8"/>
      <c r="E26" s="8"/>
      <c r="F26" s="8"/>
      <c r="G26" s="9"/>
      <c r="H26" s="9"/>
      <c r="I26" s="8"/>
      <c r="J26" s="8"/>
      <c r="K26" s="8"/>
      <c r="L26" s="9"/>
      <c r="M26" s="9"/>
      <c r="N26" s="9"/>
      <c r="O26" s="9"/>
      <c r="P26" s="9"/>
      <c r="Q26" s="9"/>
      <c r="R26" s="9"/>
      <c r="S26" s="8"/>
      <c r="T26" s="8"/>
      <c r="U26" s="8"/>
      <c r="V26" s="9"/>
      <c r="W26" s="8"/>
      <c r="X26" s="8"/>
      <c r="Y26" s="8"/>
      <c r="Z26" s="8"/>
      <c r="AA26" s="8"/>
      <c r="AB26" s="9"/>
      <c r="AC26" s="9"/>
      <c r="AD26" s="8">
        <v>24661</v>
      </c>
      <c r="AE26" s="8"/>
      <c r="AF26" s="9"/>
      <c r="AG26" s="8"/>
      <c r="AH26" s="8">
        <f t="shared" si="0"/>
        <v>24661</v>
      </c>
    </row>
    <row r="27" spans="1:34" hidden="1" x14ac:dyDescent="0.25">
      <c r="A27" s="28" t="s">
        <v>1</v>
      </c>
      <c r="B27" s="3" t="s">
        <v>7</v>
      </c>
      <c r="C27" s="3"/>
      <c r="D27" s="8"/>
      <c r="E27" s="8"/>
      <c r="F27" s="8"/>
      <c r="G27" s="9"/>
      <c r="H27" s="9"/>
      <c r="I27" s="8"/>
      <c r="J27" s="8"/>
      <c r="K27" s="8"/>
      <c r="L27" s="9"/>
      <c r="M27" s="9"/>
      <c r="N27" s="9"/>
      <c r="O27" s="9"/>
      <c r="P27" s="9"/>
      <c r="Q27" s="9"/>
      <c r="R27" s="9"/>
      <c r="S27" s="8"/>
      <c r="T27" s="8"/>
      <c r="U27" s="8"/>
      <c r="V27" s="9"/>
      <c r="W27" s="8"/>
      <c r="X27" s="8"/>
      <c r="Y27" s="8"/>
      <c r="Z27" s="8"/>
      <c r="AA27" s="8"/>
      <c r="AB27" s="9"/>
      <c r="AC27" s="9"/>
      <c r="AD27" s="8"/>
      <c r="AE27" s="8"/>
      <c r="AF27" s="9"/>
      <c r="AG27" s="8"/>
      <c r="AH27" s="8">
        <f t="shared" si="0"/>
        <v>0</v>
      </c>
    </row>
    <row r="28" spans="1:34" hidden="1" x14ac:dyDescent="0.25">
      <c r="A28" s="29"/>
      <c r="B28" s="3" t="s">
        <v>11</v>
      </c>
      <c r="C28" s="3"/>
      <c r="D28" s="8"/>
      <c r="E28" s="8"/>
      <c r="F28" s="8"/>
      <c r="G28" s="9"/>
      <c r="H28" s="9"/>
      <c r="I28" s="8"/>
      <c r="J28" s="8"/>
      <c r="K28" s="8"/>
      <c r="L28" s="9"/>
      <c r="M28" s="9"/>
      <c r="N28" s="9"/>
      <c r="O28" s="9"/>
      <c r="P28" s="9"/>
      <c r="Q28" s="9"/>
      <c r="R28" s="9"/>
      <c r="S28" s="8"/>
      <c r="T28" s="8"/>
      <c r="U28" s="8"/>
      <c r="V28" s="9"/>
      <c r="W28" s="8"/>
      <c r="X28" s="8"/>
      <c r="Y28" s="8"/>
      <c r="Z28" s="8"/>
      <c r="AA28" s="8"/>
      <c r="AB28" s="9"/>
      <c r="AC28" s="9"/>
      <c r="AD28" s="8"/>
      <c r="AE28" s="8"/>
      <c r="AF28" s="9"/>
      <c r="AG28" s="8"/>
      <c r="AH28" s="8">
        <f t="shared" si="0"/>
        <v>0</v>
      </c>
    </row>
    <row r="29" spans="1:34" hidden="1" x14ac:dyDescent="0.25">
      <c r="A29" s="29"/>
      <c r="B29" s="3" t="s">
        <v>15</v>
      </c>
      <c r="C29" s="3"/>
      <c r="D29" s="8"/>
      <c r="E29" s="8"/>
      <c r="F29" s="8"/>
      <c r="G29" s="9"/>
      <c r="H29" s="9"/>
      <c r="I29" s="8"/>
      <c r="J29" s="8"/>
      <c r="K29" s="8"/>
      <c r="L29" s="9"/>
      <c r="M29" s="9"/>
      <c r="N29" s="9"/>
      <c r="O29" s="9"/>
      <c r="P29" s="9"/>
      <c r="Q29" s="9"/>
      <c r="R29" s="9"/>
      <c r="S29" s="8"/>
      <c r="T29" s="8"/>
      <c r="U29" s="8"/>
      <c r="V29" s="9"/>
      <c r="W29" s="8"/>
      <c r="X29" s="8"/>
      <c r="Y29" s="8"/>
      <c r="Z29" s="8"/>
      <c r="AA29" s="8"/>
      <c r="AB29" s="9"/>
      <c r="AC29" s="9"/>
      <c r="AD29" s="8"/>
      <c r="AE29" s="8"/>
      <c r="AF29" s="9"/>
      <c r="AG29" s="8"/>
      <c r="AH29" s="8">
        <f t="shared" si="0"/>
        <v>0</v>
      </c>
    </row>
    <row r="30" spans="1:34" hidden="1" x14ac:dyDescent="0.25">
      <c r="A30" s="29"/>
      <c r="B30" s="3" t="s">
        <v>16</v>
      </c>
      <c r="C30" s="3"/>
      <c r="D30" s="8"/>
      <c r="E30" s="8">
        <f t="shared" ref="E30:AG30" si="7">D30+E29-E31</f>
        <v>0</v>
      </c>
      <c r="F30" s="8">
        <f t="shared" si="7"/>
        <v>0</v>
      </c>
      <c r="G30" s="9">
        <f t="shared" si="7"/>
        <v>0</v>
      </c>
      <c r="H30" s="9">
        <f t="shared" si="7"/>
        <v>0</v>
      </c>
      <c r="I30" s="8">
        <f t="shared" si="7"/>
        <v>0</v>
      </c>
      <c r="J30" s="8">
        <f t="shared" si="7"/>
        <v>0</v>
      </c>
      <c r="K30" s="8">
        <f t="shared" si="7"/>
        <v>0</v>
      </c>
      <c r="L30" s="9">
        <f t="shared" si="7"/>
        <v>0</v>
      </c>
      <c r="M30" s="9">
        <f t="shared" si="7"/>
        <v>0</v>
      </c>
      <c r="N30" s="9">
        <f t="shared" si="7"/>
        <v>0</v>
      </c>
      <c r="O30" s="9">
        <f t="shared" si="7"/>
        <v>0</v>
      </c>
      <c r="P30" s="9">
        <f t="shared" si="7"/>
        <v>0</v>
      </c>
      <c r="Q30" s="9">
        <f t="shared" si="7"/>
        <v>0</v>
      </c>
      <c r="R30" s="9">
        <f t="shared" si="7"/>
        <v>0</v>
      </c>
      <c r="S30" s="8">
        <f t="shared" si="7"/>
        <v>0</v>
      </c>
      <c r="T30" s="8">
        <f t="shared" si="7"/>
        <v>0</v>
      </c>
      <c r="U30" s="8">
        <f t="shared" si="7"/>
        <v>0</v>
      </c>
      <c r="V30" s="9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9">
        <f t="shared" si="7"/>
        <v>0</v>
      </c>
      <c r="AC30" s="9">
        <f t="shared" si="7"/>
        <v>0</v>
      </c>
      <c r="AD30" s="8">
        <f t="shared" si="7"/>
        <v>0</v>
      </c>
      <c r="AE30" s="8">
        <f t="shared" si="7"/>
        <v>0</v>
      </c>
      <c r="AF30" s="9">
        <f t="shared" si="7"/>
        <v>0</v>
      </c>
      <c r="AG30" s="8">
        <f t="shared" si="7"/>
        <v>0</v>
      </c>
      <c r="AH30" s="8">
        <f t="shared" si="0"/>
        <v>0</v>
      </c>
    </row>
    <row r="31" spans="1:34" hidden="1" x14ac:dyDescent="0.25">
      <c r="A31" s="29"/>
      <c r="B31" s="3" t="s">
        <v>8</v>
      </c>
      <c r="C31" s="3"/>
      <c r="D31" s="8"/>
      <c r="E31" s="8"/>
      <c r="F31" s="8"/>
      <c r="G31" s="9"/>
      <c r="H31" s="9"/>
      <c r="I31" s="8"/>
      <c r="J31" s="8"/>
      <c r="K31" s="8"/>
      <c r="L31" s="9"/>
      <c r="M31" s="9"/>
      <c r="N31" s="9"/>
      <c r="O31" s="9"/>
      <c r="P31" s="9"/>
      <c r="Q31" s="9"/>
      <c r="R31" s="9"/>
      <c r="S31" s="8"/>
      <c r="T31" s="8"/>
      <c r="U31" s="8"/>
      <c r="V31" s="9"/>
      <c r="W31" s="8"/>
      <c r="X31" s="8"/>
      <c r="Y31" s="8"/>
      <c r="Z31" s="8"/>
      <c r="AA31" s="8"/>
      <c r="AB31" s="9"/>
      <c r="AC31" s="9"/>
      <c r="AD31" s="8"/>
      <c r="AE31" s="8"/>
      <c r="AF31" s="9"/>
      <c r="AG31" s="8"/>
      <c r="AH31" s="8">
        <f t="shared" si="0"/>
        <v>0</v>
      </c>
    </row>
    <row r="32" spans="1:34" hidden="1" x14ac:dyDescent="0.25">
      <c r="A32" s="29"/>
      <c r="B32" s="3" t="s">
        <v>9</v>
      </c>
      <c r="C32" s="3"/>
      <c r="D32" s="8"/>
      <c r="E32" s="8"/>
      <c r="F32" s="8"/>
      <c r="G32" s="9"/>
      <c r="H32" s="9"/>
      <c r="I32" s="8"/>
      <c r="J32" s="8"/>
      <c r="K32" s="8"/>
      <c r="L32" s="9"/>
      <c r="M32" s="9"/>
      <c r="N32" s="9"/>
      <c r="O32" s="9"/>
      <c r="P32" s="9"/>
      <c r="Q32" s="9"/>
      <c r="R32" s="9"/>
      <c r="S32" s="8"/>
      <c r="T32" s="8"/>
      <c r="U32" s="8"/>
      <c r="V32" s="9"/>
      <c r="W32" s="8"/>
      <c r="X32" s="8"/>
      <c r="Y32" s="8"/>
      <c r="Z32" s="8"/>
      <c r="AA32" s="8"/>
      <c r="AB32" s="9"/>
      <c r="AC32" s="9"/>
      <c r="AD32" s="8"/>
      <c r="AE32" s="8"/>
      <c r="AF32" s="9"/>
      <c r="AG32" s="8"/>
      <c r="AH32" s="8">
        <f t="shared" si="0"/>
        <v>0</v>
      </c>
    </row>
    <row r="33" spans="1:34" hidden="1" x14ac:dyDescent="0.25">
      <c r="A33" s="29"/>
      <c r="B33" s="3" t="s">
        <v>10</v>
      </c>
      <c r="C33" s="3"/>
      <c r="D33" s="8"/>
      <c r="E33" s="8">
        <f t="shared" ref="E33:AG33" si="8">D33+E31-E32-E34</f>
        <v>0</v>
      </c>
      <c r="F33" s="8">
        <f t="shared" si="8"/>
        <v>0</v>
      </c>
      <c r="G33" s="9">
        <f t="shared" si="8"/>
        <v>0</v>
      </c>
      <c r="H33" s="9">
        <f t="shared" si="8"/>
        <v>0</v>
      </c>
      <c r="I33" s="8">
        <f t="shared" si="8"/>
        <v>0</v>
      </c>
      <c r="J33" s="8">
        <f t="shared" si="8"/>
        <v>0</v>
      </c>
      <c r="K33" s="8">
        <f t="shared" si="8"/>
        <v>0</v>
      </c>
      <c r="L33" s="9">
        <f t="shared" si="8"/>
        <v>0</v>
      </c>
      <c r="M33" s="9">
        <f t="shared" si="8"/>
        <v>0</v>
      </c>
      <c r="N33" s="9">
        <f t="shared" si="8"/>
        <v>0</v>
      </c>
      <c r="O33" s="9">
        <f t="shared" si="8"/>
        <v>0</v>
      </c>
      <c r="P33" s="9">
        <f t="shared" si="8"/>
        <v>0</v>
      </c>
      <c r="Q33" s="9">
        <f t="shared" si="8"/>
        <v>0</v>
      </c>
      <c r="R33" s="9">
        <f t="shared" si="8"/>
        <v>0</v>
      </c>
      <c r="S33" s="8">
        <f t="shared" si="8"/>
        <v>0</v>
      </c>
      <c r="T33" s="8">
        <f t="shared" si="8"/>
        <v>0</v>
      </c>
      <c r="U33" s="8">
        <f t="shared" si="8"/>
        <v>0</v>
      </c>
      <c r="V33" s="9">
        <f t="shared" si="8"/>
        <v>0</v>
      </c>
      <c r="W33" s="8">
        <f t="shared" si="8"/>
        <v>0</v>
      </c>
      <c r="X33" s="8">
        <f t="shared" si="8"/>
        <v>0</v>
      </c>
      <c r="Y33" s="8">
        <f t="shared" si="8"/>
        <v>0</v>
      </c>
      <c r="Z33" s="8">
        <f t="shared" si="8"/>
        <v>0</v>
      </c>
      <c r="AA33" s="8">
        <f t="shared" si="8"/>
        <v>0</v>
      </c>
      <c r="AB33" s="9">
        <f t="shared" si="8"/>
        <v>0</v>
      </c>
      <c r="AC33" s="9">
        <f t="shared" si="8"/>
        <v>0</v>
      </c>
      <c r="AD33" s="8">
        <f t="shared" si="8"/>
        <v>0</v>
      </c>
      <c r="AE33" s="8">
        <f t="shared" si="8"/>
        <v>0</v>
      </c>
      <c r="AF33" s="9">
        <f t="shared" si="8"/>
        <v>0</v>
      </c>
      <c r="AG33" s="8">
        <f t="shared" si="8"/>
        <v>0</v>
      </c>
      <c r="AH33" s="8">
        <f t="shared" si="0"/>
        <v>0</v>
      </c>
    </row>
    <row r="34" spans="1:34" hidden="1" x14ac:dyDescent="0.25">
      <c r="A34" s="30"/>
      <c r="B34" s="3" t="s">
        <v>14</v>
      </c>
      <c r="C34" s="3"/>
      <c r="D34" s="8"/>
      <c r="E34" s="8"/>
      <c r="F34" s="8"/>
      <c r="G34" s="9"/>
      <c r="H34" s="9"/>
      <c r="I34" s="8"/>
      <c r="J34" s="8"/>
      <c r="K34" s="8"/>
      <c r="L34" s="9"/>
      <c r="M34" s="9"/>
      <c r="N34" s="9"/>
      <c r="O34" s="9"/>
      <c r="P34" s="9"/>
      <c r="Q34" s="9"/>
      <c r="R34" s="9"/>
      <c r="S34" s="8"/>
      <c r="T34" s="8"/>
      <c r="U34" s="8"/>
      <c r="V34" s="9"/>
      <c r="W34" s="8"/>
      <c r="X34" s="8"/>
      <c r="Y34" s="8"/>
      <c r="Z34" s="8"/>
      <c r="AA34" s="8"/>
      <c r="AB34" s="9"/>
      <c r="AC34" s="9"/>
      <c r="AD34" s="8"/>
      <c r="AE34" s="8"/>
      <c r="AF34" s="9"/>
      <c r="AG34" s="8"/>
      <c r="AH34" s="8">
        <f t="shared" si="0"/>
        <v>0</v>
      </c>
    </row>
    <row r="35" spans="1:34" hidden="1" x14ac:dyDescent="0.25"/>
  </sheetData>
  <mergeCells count="7">
    <mergeCell ref="A27:A34"/>
    <mergeCell ref="A1:A2"/>
    <mergeCell ref="D1:D2"/>
    <mergeCell ref="AH1:AH2"/>
    <mergeCell ref="A3:A10"/>
    <mergeCell ref="A11:A18"/>
    <mergeCell ref="A19:A26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workbookViewId="0">
      <pane xSplit="3" topLeftCell="O1" activePane="topRight" state="frozen"/>
      <selection pane="topRight" activeCell="AH17" sqref="AH17"/>
    </sheetView>
  </sheetViews>
  <sheetFormatPr defaultColWidth="8.875" defaultRowHeight="15.75" x14ac:dyDescent="0.25"/>
  <cols>
    <col min="1" max="1" width="8.875" style="1"/>
    <col min="2" max="2" width="15.125" style="4" customWidth="1"/>
    <col min="3" max="3" width="15.25" style="4" customWidth="1"/>
    <col min="4" max="30" width="9.125" style="4" customWidth="1"/>
    <col min="31" max="33" width="9" style="4" customWidth="1"/>
    <col min="34" max="35" width="9.125" style="4" customWidth="1"/>
    <col min="36" max="16384" width="8.875" style="1"/>
  </cols>
  <sheetData>
    <row r="1" spans="1:35" x14ac:dyDescent="0.25">
      <c r="A1" s="31" t="s">
        <v>17</v>
      </c>
      <c r="B1" s="12" t="s">
        <v>5</v>
      </c>
      <c r="C1" s="14" t="s">
        <v>29</v>
      </c>
      <c r="D1" s="33" t="s">
        <v>4</v>
      </c>
      <c r="E1" s="2">
        <v>1</v>
      </c>
      <c r="F1" s="6">
        <v>2</v>
      </c>
      <c r="G1" s="6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6">
        <v>9</v>
      </c>
      <c r="N1" s="6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6">
        <v>16</v>
      </c>
      <c r="U1" s="6">
        <v>17</v>
      </c>
      <c r="V1" s="2">
        <v>18</v>
      </c>
      <c r="W1" s="2">
        <v>19</v>
      </c>
      <c r="X1" s="2">
        <v>20</v>
      </c>
      <c r="Y1" s="2">
        <v>21</v>
      </c>
      <c r="Z1" s="2">
        <v>22</v>
      </c>
      <c r="AA1" s="6">
        <v>23</v>
      </c>
      <c r="AB1" s="6">
        <v>24</v>
      </c>
      <c r="AC1" s="2">
        <v>25</v>
      </c>
      <c r="AD1" s="2">
        <v>26</v>
      </c>
      <c r="AE1" s="2">
        <v>27</v>
      </c>
      <c r="AF1" s="2">
        <v>28</v>
      </c>
      <c r="AG1" s="2">
        <v>29</v>
      </c>
      <c r="AH1" s="6">
        <v>30</v>
      </c>
      <c r="AI1" s="35" t="s">
        <v>18</v>
      </c>
    </row>
    <row r="2" spans="1:35" x14ac:dyDescent="0.25">
      <c r="A2" s="32"/>
      <c r="B2" s="13" t="s">
        <v>6</v>
      </c>
      <c r="C2" s="14"/>
      <c r="D2" s="34"/>
      <c r="E2" s="3" t="s">
        <v>24</v>
      </c>
      <c r="F2" s="7" t="s">
        <v>25</v>
      </c>
      <c r="G2" s="7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7" t="s">
        <v>25</v>
      </c>
      <c r="N2" s="7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7" t="s">
        <v>25</v>
      </c>
      <c r="U2" s="7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7" t="s">
        <v>25</v>
      </c>
      <c r="AB2" s="7" t="s">
        <v>19</v>
      </c>
      <c r="AC2" s="3" t="s">
        <v>20</v>
      </c>
      <c r="AD2" s="3" t="s">
        <v>21</v>
      </c>
      <c r="AE2" s="3" t="s">
        <v>22</v>
      </c>
      <c r="AF2" s="3" t="s">
        <v>23</v>
      </c>
      <c r="AG2" s="3" t="s">
        <v>24</v>
      </c>
      <c r="AH2" s="7" t="s">
        <v>25</v>
      </c>
      <c r="AI2" s="36"/>
    </row>
    <row r="3" spans="1:35" x14ac:dyDescent="0.25">
      <c r="A3" s="28" t="s">
        <v>0</v>
      </c>
      <c r="B3" s="3" t="s">
        <v>7</v>
      </c>
      <c r="C3" s="11"/>
      <c r="D3" s="8"/>
      <c r="E3" s="8"/>
      <c r="F3" s="9"/>
      <c r="G3" s="9"/>
      <c r="H3" s="8"/>
      <c r="I3" s="8"/>
      <c r="J3" s="8"/>
      <c r="K3" s="8"/>
      <c r="L3" s="8"/>
      <c r="M3" s="9"/>
      <c r="N3" s="9"/>
      <c r="O3" s="8"/>
      <c r="P3" s="8"/>
      <c r="Q3" s="8"/>
      <c r="R3" s="8"/>
      <c r="S3" s="8"/>
      <c r="T3" s="9"/>
      <c r="U3" s="9"/>
      <c r="V3" s="8"/>
      <c r="W3" s="8"/>
      <c r="X3" s="8"/>
      <c r="Y3" s="8"/>
      <c r="Z3" s="8"/>
      <c r="AA3" s="9"/>
      <c r="AB3" s="9"/>
      <c r="AC3" s="8"/>
      <c r="AD3" s="8"/>
      <c r="AE3" s="8"/>
      <c r="AF3" s="8"/>
      <c r="AG3" s="8"/>
      <c r="AH3" s="9"/>
      <c r="AI3" s="8">
        <f t="shared" ref="AI3:AI34" si="0">SUM(E3:AH3)</f>
        <v>0</v>
      </c>
    </row>
    <row r="4" spans="1:35" x14ac:dyDescent="0.25">
      <c r="A4" s="29"/>
      <c r="B4" s="5" t="s">
        <v>11</v>
      </c>
      <c r="C4" s="5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>
        <f t="shared" si="0"/>
        <v>0</v>
      </c>
    </row>
    <row r="5" spans="1:35" x14ac:dyDescent="0.25">
      <c r="A5" s="29"/>
      <c r="B5" s="3" t="s">
        <v>12</v>
      </c>
      <c r="C5" s="3"/>
      <c r="D5" s="8"/>
      <c r="E5" s="8"/>
      <c r="F5" s="9"/>
      <c r="G5" s="9"/>
      <c r="H5" s="8">
        <v>25000</v>
      </c>
      <c r="I5" s="8"/>
      <c r="J5" s="8">
        <v>20000</v>
      </c>
      <c r="K5" s="8"/>
      <c r="L5" s="8">
        <v>25000</v>
      </c>
      <c r="M5" s="9"/>
      <c r="N5" s="9"/>
      <c r="O5" s="8">
        <v>10000</v>
      </c>
      <c r="P5" s="8"/>
      <c r="Q5" s="8">
        <v>25000</v>
      </c>
      <c r="R5" s="8"/>
      <c r="S5" s="8">
        <v>25000</v>
      </c>
      <c r="T5" s="9"/>
      <c r="U5" s="9"/>
      <c r="V5" s="8">
        <v>25000</v>
      </c>
      <c r="W5" s="8"/>
      <c r="X5" s="8">
        <f>5000+20000</f>
        <v>25000</v>
      </c>
      <c r="Y5" s="8"/>
      <c r="Z5" s="8">
        <v>25000</v>
      </c>
      <c r="AA5" s="9"/>
      <c r="AB5" s="9"/>
      <c r="AC5" s="8">
        <v>24500</v>
      </c>
      <c r="AD5" s="8"/>
      <c r="AE5" s="8">
        <v>25000</v>
      </c>
      <c r="AF5" s="8"/>
      <c r="AG5" s="8">
        <v>30000</v>
      </c>
      <c r="AH5" s="9"/>
      <c r="AI5" s="8">
        <f t="shared" si="0"/>
        <v>284500</v>
      </c>
    </row>
    <row r="6" spans="1:35" x14ac:dyDescent="0.25">
      <c r="A6" s="29"/>
      <c r="B6" s="3" t="s">
        <v>13</v>
      </c>
      <c r="C6" s="3" t="s">
        <v>26</v>
      </c>
      <c r="D6" s="8">
        <v>37310</v>
      </c>
      <c r="E6" s="8">
        <f>D6+E5-E7</f>
        <v>27907</v>
      </c>
      <c r="F6" s="9">
        <f>E6+F5-F7</f>
        <v>20941</v>
      </c>
      <c r="G6" s="9">
        <f t="shared" ref="G6:AH6" si="1">F6+G5-G7</f>
        <v>20941</v>
      </c>
      <c r="H6" s="8">
        <f t="shared" si="1"/>
        <v>35165</v>
      </c>
      <c r="I6" s="8">
        <f t="shared" si="1"/>
        <v>23685</v>
      </c>
      <c r="J6" s="8">
        <f t="shared" si="1"/>
        <v>32219</v>
      </c>
      <c r="K6" s="8">
        <f t="shared" si="1"/>
        <v>20858</v>
      </c>
      <c r="L6" s="8">
        <f t="shared" si="1"/>
        <v>34357</v>
      </c>
      <c r="M6" s="9">
        <f t="shared" si="1"/>
        <v>23387</v>
      </c>
      <c r="N6" s="9">
        <f t="shared" si="1"/>
        <v>23387</v>
      </c>
      <c r="O6" s="8">
        <f t="shared" si="1"/>
        <v>21874</v>
      </c>
      <c r="P6" s="8">
        <f t="shared" si="1"/>
        <v>10328</v>
      </c>
      <c r="Q6" s="8">
        <f t="shared" si="1"/>
        <v>23779</v>
      </c>
      <c r="R6" s="8">
        <f t="shared" si="1"/>
        <v>12374</v>
      </c>
      <c r="S6" s="8">
        <f t="shared" si="1"/>
        <v>25947</v>
      </c>
      <c r="T6" s="9">
        <f t="shared" si="1"/>
        <v>14919</v>
      </c>
      <c r="U6" s="9">
        <f t="shared" si="1"/>
        <v>14919</v>
      </c>
      <c r="V6" s="8">
        <f t="shared" si="1"/>
        <v>28365</v>
      </c>
      <c r="W6" s="8">
        <f t="shared" si="1"/>
        <v>17303</v>
      </c>
      <c r="X6" s="8">
        <f t="shared" si="1"/>
        <v>30734</v>
      </c>
      <c r="Y6" s="8">
        <f t="shared" si="1"/>
        <v>19150</v>
      </c>
      <c r="Z6" s="8">
        <f t="shared" si="1"/>
        <v>32571</v>
      </c>
      <c r="AA6" s="9">
        <f t="shared" si="1"/>
        <v>22447</v>
      </c>
      <c r="AB6" s="9">
        <f t="shared" si="1"/>
        <v>22447</v>
      </c>
      <c r="AC6" s="8">
        <f t="shared" si="1"/>
        <v>35381</v>
      </c>
      <c r="AD6" s="8">
        <f t="shared" si="1"/>
        <v>23799</v>
      </c>
      <c r="AE6" s="8">
        <f t="shared" si="1"/>
        <v>37233</v>
      </c>
      <c r="AF6" s="8">
        <f t="shared" si="1"/>
        <v>25663</v>
      </c>
      <c r="AG6" s="8">
        <f t="shared" si="1"/>
        <v>44068</v>
      </c>
      <c r="AH6" s="9">
        <f t="shared" si="1"/>
        <v>34504</v>
      </c>
      <c r="AI6" s="8">
        <f t="shared" si="0"/>
        <v>760652</v>
      </c>
    </row>
    <row r="7" spans="1:35" x14ac:dyDescent="0.25">
      <c r="A7" s="29"/>
      <c r="B7" s="3" t="s">
        <v>8</v>
      </c>
      <c r="C7" s="3" t="s">
        <v>27</v>
      </c>
      <c r="D7" s="8"/>
      <c r="E7" s="8">
        <v>9403</v>
      </c>
      <c r="F7" s="9">
        <v>6966</v>
      </c>
      <c r="G7" s="9"/>
      <c r="H7" s="8">
        <v>10776</v>
      </c>
      <c r="I7" s="8">
        <v>11480</v>
      </c>
      <c r="J7" s="8">
        <v>11466</v>
      </c>
      <c r="K7" s="8">
        <v>11361</v>
      </c>
      <c r="L7" s="8">
        <v>11501</v>
      </c>
      <c r="M7" s="9">
        <v>10970</v>
      </c>
      <c r="N7" s="9"/>
      <c r="O7" s="8">
        <v>11513</v>
      </c>
      <c r="P7" s="8">
        <v>11546</v>
      </c>
      <c r="Q7" s="8">
        <v>11549</v>
      </c>
      <c r="R7" s="8">
        <v>11405</v>
      </c>
      <c r="S7" s="8">
        <v>11427</v>
      </c>
      <c r="T7" s="9">
        <v>11028</v>
      </c>
      <c r="U7" s="9"/>
      <c r="V7" s="8">
        <v>11554</v>
      </c>
      <c r="W7" s="8">
        <v>11062</v>
      </c>
      <c r="X7" s="8">
        <v>11569</v>
      </c>
      <c r="Y7" s="8">
        <v>11584</v>
      </c>
      <c r="Z7" s="8">
        <v>11579</v>
      </c>
      <c r="AA7" s="9">
        <v>10124</v>
      </c>
      <c r="AB7" s="9"/>
      <c r="AC7" s="8">
        <v>11566</v>
      </c>
      <c r="AD7" s="8">
        <v>11582</v>
      </c>
      <c r="AE7" s="8">
        <v>11566</v>
      </c>
      <c r="AF7" s="8">
        <v>11570</v>
      </c>
      <c r="AG7" s="8">
        <v>11595</v>
      </c>
      <c r="AH7" s="9">
        <v>9564</v>
      </c>
      <c r="AI7" s="8">
        <f t="shared" si="0"/>
        <v>287306</v>
      </c>
    </row>
    <row r="8" spans="1:35" x14ac:dyDescent="0.25">
      <c r="A8" s="29"/>
      <c r="B8" s="3" t="s">
        <v>9</v>
      </c>
      <c r="C8" s="3"/>
      <c r="D8" s="8"/>
      <c r="E8" s="8"/>
      <c r="F8" s="9"/>
      <c r="G8" s="9"/>
      <c r="H8" s="8"/>
      <c r="I8" s="8"/>
      <c r="J8" s="8"/>
      <c r="K8" s="8"/>
      <c r="L8" s="8"/>
      <c r="M8" s="9"/>
      <c r="N8" s="9"/>
      <c r="O8" s="8"/>
      <c r="P8" s="8"/>
      <c r="Q8" s="8"/>
      <c r="R8" s="8"/>
      <c r="S8" s="8"/>
      <c r="T8" s="9"/>
      <c r="U8" s="9"/>
      <c r="V8" s="8"/>
      <c r="W8" s="8"/>
      <c r="X8" s="8"/>
      <c r="Y8" s="8"/>
      <c r="Z8" s="8"/>
      <c r="AA8" s="9"/>
      <c r="AB8" s="9"/>
      <c r="AC8" s="8"/>
      <c r="AD8" s="8"/>
      <c r="AE8" s="8"/>
      <c r="AF8" s="8"/>
      <c r="AG8" s="8"/>
      <c r="AH8" s="9"/>
      <c r="AI8" s="8">
        <f t="shared" si="0"/>
        <v>0</v>
      </c>
    </row>
    <row r="9" spans="1:35" x14ac:dyDescent="0.25">
      <c r="A9" s="29"/>
      <c r="B9" s="3" t="s">
        <v>10</v>
      </c>
      <c r="C9" s="3" t="s">
        <v>30</v>
      </c>
      <c r="D9" s="8">
        <v>54606</v>
      </c>
      <c r="E9" s="8">
        <f t="shared" ref="E9:AH9" si="2">D9+E7-E8-E10</f>
        <v>64009</v>
      </c>
      <c r="F9" s="9">
        <f t="shared" si="2"/>
        <v>70975</v>
      </c>
      <c r="G9" s="9">
        <f t="shared" si="2"/>
        <v>70975</v>
      </c>
      <c r="H9" s="8">
        <f t="shared" si="2"/>
        <v>81751</v>
      </c>
      <c r="I9" s="8">
        <f t="shared" si="2"/>
        <v>33821</v>
      </c>
      <c r="J9" s="8">
        <f t="shared" si="2"/>
        <v>45287</v>
      </c>
      <c r="K9" s="8">
        <f t="shared" si="2"/>
        <v>56648</v>
      </c>
      <c r="L9" s="8">
        <f t="shared" si="2"/>
        <v>68149</v>
      </c>
      <c r="M9" s="9">
        <f t="shared" si="2"/>
        <v>79119</v>
      </c>
      <c r="N9" s="9">
        <f t="shared" si="2"/>
        <v>79119</v>
      </c>
      <c r="O9" s="8">
        <f t="shared" si="2"/>
        <v>90632</v>
      </c>
      <c r="P9" s="8">
        <f t="shared" si="2"/>
        <v>41678</v>
      </c>
      <c r="Q9" s="8">
        <f t="shared" si="2"/>
        <v>53227</v>
      </c>
      <c r="R9" s="8">
        <f t="shared" si="2"/>
        <v>64632</v>
      </c>
      <c r="S9" s="8">
        <f t="shared" si="2"/>
        <v>76059</v>
      </c>
      <c r="T9" s="9">
        <f t="shared" si="2"/>
        <v>87087</v>
      </c>
      <c r="U9" s="9">
        <f t="shared" si="2"/>
        <v>87087</v>
      </c>
      <c r="V9" s="8">
        <f t="shared" si="2"/>
        <v>98641</v>
      </c>
      <c r="W9" s="8">
        <f t="shared" si="2"/>
        <v>49203</v>
      </c>
      <c r="X9" s="8">
        <f t="shared" si="2"/>
        <v>60772</v>
      </c>
      <c r="Y9" s="8">
        <f t="shared" si="2"/>
        <v>72356</v>
      </c>
      <c r="Z9" s="8">
        <f t="shared" si="2"/>
        <v>83935</v>
      </c>
      <c r="AA9" s="9">
        <f t="shared" si="2"/>
        <v>94059</v>
      </c>
      <c r="AB9" s="9">
        <f t="shared" si="2"/>
        <v>94059</v>
      </c>
      <c r="AC9" s="8">
        <f t="shared" si="2"/>
        <v>105625</v>
      </c>
      <c r="AD9" s="8">
        <f t="shared" si="2"/>
        <v>56707</v>
      </c>
      <c r="AE9" s="8">
        <f t="shared" si="2"/>
        <v>68273</v>
      </c>
      <c r="AF9" s="8">
        <f t="shared" si="2"/>
        <v>79843</v>
      </c>
      <c r="AG9" s="8">
        <f t="shared" si="2"/>
        <v>91438</v>
      </c>
      <c r="AH9" s="9">
        <f t="shared" si="2"/>
        <v>101002</v>
      </c>
      <c r="AI9" s="8">
        <f t="shared" si="0"/>
        <v>2206168</v>
      </c>
    </row>
    <row r="10" spans="1:35" x14ac:dyDescent="0.25">
      <c r="A10" s="30"/>
      <c r="B10" s="3" t="s">
        <v>14</v>
      </c>
      <c r="C10" s="3" t="s">
        <v>31</v>
      </c>
      <c r="D10" s="8"/>
      <c r="E10" s="8"/>
      <c r="F10" s="9"/>
      <c r="G10" s="9"/>
      <c r="H10" s="8"/>
      <c r="I10" s="8">
        <v>59410</v>
      </c>
      <c r="J10" s="8"/>
      <c r="K10" s="8"/>
      <c r="L10" s="8"/>
      <c r="M10" s="9"/>
      <c r="N10" s="9"/>
      <c r="O10" s="8"/>
      <c r="P10" s="8">
        <v>60500</v>
      </c>
      <c r="Q10" s="8"/>
      <c r="R10" s="8"/>
      <c r="S10" s="8"/>
      <c r="T10" s="9"/>
      <c r="U10" s="9"/>
      <c r="V10" s="8"/>
      <c r="W10" s="8">
        <f>44000+16500</f>
        <v>60500</v>
      </c>
      <c r="X10" s="8"/>
      <c r="Y10" s="8"/>
      <c r="Z10" s="8"/>
      <c r="AA10" s="9"/>
      <c r="AB10" s="9"/>
      <c r="AC10" s="8"/>
      <c r="AD10" s="8">
        <v>60500</v>
      </c>
      <c r="AE10" s="8"/>
      <c r="AF10" s="8"/>
      <c r="AG10" s="8"/>
      <c r="AH10" s="9"/>
      <c r="AI10" s="8">
        <f t="shared" si="0"/>
        <v>240910</v>
      </c>
    </row>
    <row r="11" spans="1:35" x14ac:dyDescent="0.25">
      <c r="A11" s="28" t="s">
        <v>3</v>
      </c>
      <c r="B11" s="3" t="s">
        <v>7</v>
      </c>
      <c r="C11" s="11"/>
      <c r="D11" s="8"/>
      <c r="E11" s="8"/>
      <c r="F11" s="9"/>
      <c r="G11" s="9"/>
      <c r="H11" s="8"/>
      <c r="I11" s="8"/>
      <c r="J11" s="8"/>
      <c r="K11" s="8"/>
      <c r="L11" s="8"/>
      <c r="M11" s="9"/>
      <c r="N11" s="9"/>
      <c r="O11" s="8"/>
      <c r="P11" s="8"/>
      <c r="Q11" s="8"/>
      <c r="R11" s="8"/>
      <c r="S11" s="8"/>
      <c r="T11" s="9"/>
      <c r="U11" s="9"/>
      <c r="V11" s="8"/>
      <c r="W11" s="8"/>
      <c r="X11" s="8"/>
      <c r="Y11" s="8"/>
      <c r="Z11" s="8"/>
      <c r="AA11" s="9"/>
      <c r="AB11" s="9"/>
      <c r="AC11" s="8"/>
      <c r="AD11" s="8"/>
      <c r="AE11" s="8"/>
      <c r="AF11" s="8"/>
      <c r="AG11" s="8"/>
      <c r="AH11" s="9"/>
      <c r="AI11" s="8">
        <f t="shared" si="0"/>
        <v>0</v>
      </c>
    </row>
    <row r="12" spans="1:35" x14ac:dyDescent="0.25">
      <c r="A12" s="29"/>
      <c r="B12" s="5" t="s">
        <v>11</v>
      </c>
      <c r="C12" s="5" t="s">
        <v>28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>
        <f t="shared" si="0"/>
        <v>0</v>
      </c>
    </row>
    <row r="13" spans="1:35" x14ac:dyDescent="0.25">
      <c r="A13" s="29"/>
      <c r="B13" s="3" t="s">
        <v>15</v>
      </c>
      <c r="C13" s="3"/>
      <c r="D13" s="8"/>
      <c r="E13" s="8"/>
      <c r="F13" s="9"/>
      <c r="G13" s="9"/>
      <c r="H13" s="8">
        <v>16800</v>
      </c>
      <c r="I13" s="8"/>
      <c r="J13" s="8">
        <v>28000</v>
      </c>
      <c r="K13" s="8"/>
      <c r="L13" s="8">
        <v>30800</v>
      </c>
      <c r="M13" s="9"/>
      <c r="N13" s="9"/>
      <c r="O13" s="8">
        <v>16800</v>
      </c>
      <c r="P13" s="8"/>
      <c r="Q13" s="8">
        <v>30800</v>
      </c>
      <c r="R13" s="8"/>
      <c r="S13" s="8">
        <f>2800+25700</f>
        <v>28500</v>
      </c>
      <c r="T13" s="9"/>
      <c r="U13" s="9"/>
      <c r="V13" s="8">
        <f>28000+2800</f>
        <v>30800</v>
      </c>
      <c r="W13" s="8"/>
      <c r="X13" s="8">
        <f>28000+2400</f>
        <v>30400</v>
      </c>
      <c r="Y13" s="8"/>
      <c r="Z13" s="8">
        <v>30800</v>
      </c>
      <c r="AA13" s="9"/>
      <c r="AB13" s="9"/>
      <c r="AC13" s="8">
        <v>30265</v>
      </c>
      <c r="AD13" s="8"/>
      <c r="AE13" s="8">
        <v>30800</v>
      </c>
      <c r="AF13" s="8"/>
      <c r="AG13" s="8">
        <v>25032</v>
      </c>
      <c r="AH13" s="9"/>
      <c r="AI13" s="8">
        <f t="shared" si="0"/>
        <v>329797</v>
      </c>
    </row>
    <row r="14" spans="1:35" x14ac:dyDescent="0.25">
      <c r="A14" s="29"/>
      <c r="B14" s="3" t="s">
        <v>16</v>
      </c>
      <c r="C14" s="3" t="s">
        <v>26</v>
      </c>
      <c r="D14" s="8">
        <f>50107+762</f>
        <v>50869</v>
      </c>
      <c r="E14" s="8">
        <f>D14+E13-E15</f>
        <v>36928</v>
      </c>
      <c r="F14" s="9">
        <f>E14+F13-F15</f>
        <v>26774</v>
      </c>
      <c r="G14" s="9">
        <f t="shared" ref="G14:AH14" si="3">F14+G13-G15</f>
        <v>26774</v>
      </c>
      <c r="H14" s="8">
        <f t="shared" si="3"/>
        <v>31516</v>
      </c>
      <c r="I14" s="8">
        <f t="shared" si="3"/>
        <v>20081</v>
      </c>
      <c r="J14" s="8">
        <f t="shared" si="3"/>
        <v>36896</v>
      </c>
      <c r="K14" s="8">
        <f t="shared" si="3"/>
        <v>25440</v>
      </c>
      <c r="L14" s="8">
        <f t="shared" si="3"/>
        <v>44782</v>
      </c>
      <c r="M14" s="9">
        <f t="shared" si="3"/>
        <v>33755</v>
      </c>
      <c r="N14" s="9">
        <f t="shared" si="3"/>
        <v>33755</v>
      </c>
      <c r="O14" s="8">
        <f t="shared" si="3"/>
        <v>39095</v>
      </c>
      <c r="P14" s="8">
        <f t="shared" si="3"/>
        <v>27808</v>
      </c>
      <c r="Q14" s="8">
        <f t="shared" si="3"/>
        <v>47441</v>
      </c>
      <c r="R14" s="8">
        <f t="shared" si="3"/>
        <v>35991</v>
      </c>
      <c r="S14" s="8">
        <f t="shared" si="3"/>
        <v>53187</v>
      </c>
      <c r="T14" s="9">
        <f t="shared" si="3"/>
        <v>42089</v>
      </c>
      <c r="U14" s="9">
        <f t="shared" si="3"/>
        <v>42089</v>
      </c>
      <c r="V14" s="8">
        <f t="shared" si="3"/>
        <v>61444</v>
      </c>
      <c r="W14" s="8">
        <f t="shared" si="3"/>
        <v>51080</v>
      </c>
      <c r="X14" s="8">
        <f t="shared" si="3"/>
        <v>70340</v>
      </c>
      <c r="Y14" s="8">
        <f t="shared" si="3"/>
        <v>58859</v>
      </c>
      <c r="Z14" s="8">
        <f t="shared" si="3"/>
        <v>78193</v>
      </c>
      <c r="AA14" s="9">
        <f t="shared" si="3"/>
        <v>67943</v>
      </c>
      <c r="AB14" s="9">
        <f t="shared" si="3"/>
        <v>67943</v>
      </c>
      <c r="AC14" s="8">
        <f t="shared" si="3"/>
        <v>86760</v>
      </c>
      <c r="AD14" s="8">
        <f t="shared" si="3"/>
        <v>75299</v>
      </c>
      <c r="AE14" s="8">
        <f t="shared" si="3"/>
        <v>94715</v>
      </c>
      <c r="AF14" s="8">
        <f t="shared" si="3"/>
        <v>83345</v>
      </c>
      <c r="AG14" s="8">
        <f t="shared" si="3"/>
        <v>97088</v>
      </c>
      <c r="AH14" s="9">
        <f t="shared" si="3"/>
        <v>87573</v>
      </c>
      <c r="AI14" s="8">
        <f t="shared" si="0"/>
        <v>1584983</v>
      </c>
    </row>
    <row r="15" spans="1:35" x14ac:dyDescent="0.25">
      <c r="A15" s="29"/>
      <c r="B15" s="3" t="s">
        <v>8</v>
      </c>
      <c r="C15" s="3" t="s">
        <v>27</v>
      </c>
      <c r="D15" s="8"/>
      <c r="E15" s="8">
        <v>13941</v>
      </c>
      <c r="F15" s="9">
        <v>10154</v>
      </c>
      <c r="G15" s="9"/>
      <c r="H15" s="8">
        <v>12058</v>
      </c>
      <c r="I15" s="8">
        <v>11435</v>
      </c>
      <c r="J15" s="8">
        <v>11185</v>
      </c>
      <c r="K15" s="8">
        <v>11456</v>
      </c>
      <c r="L15" s="8">
        <v>11458</v>
      </c>
      <c r="M15" s="9">
        <v>11027</v>
      </c>
      <c r="N15" s="9"/>
      <c r="O15" s="8">
        <v>11460</v>
      </c>
      <c r="P15" s="8">
        <v>11287</v>
      </c>
      <c r="Q15" s="8">
        <v>11167</v>
      </c>
      <c r="R15" s="8">
        <v>11450</v>
      </c>
      <c r="S15" s="8">
        <v>11304</v>
      </c>
      <c r="T15" s="9">
        <v>11098</v>
      </c>
      <c r="U15" s="9"/>
      <c r="V15" s="8">
        <v>11445</v>
      </c>
      <c r="W15" s="8">
        <v>10364</v>
      </c>
      <c r="X15" s="8">
        <v>11140</v>
      </c>
      <c r="Y15" s="8">
        <v>11481</v>
      </c>
      <c r="Z15" s="8">
        <v>11466</v>
      </c>
      <c r="AA15" s="9">
        <v>10250</v>
      </c>
      <c r="AB15" s="9"/>
      <c r="AC15" s="8">
        <v>11448</v>
      </c>
      <c r="AD15" s="8">
        <v>11461</v>
      </c>
      <c r="AE15" s="8">
        <v>11384</v>
      </c>
      <c r="AF15" s="8">
        <v>11370</v>
      </c>
      <c r="AG15" s="8">
        <v>11289</v>
      </c>
      <c r="AH15" s="9">
        <v>9515</v>
      </c>
      <c r="AI15" s="8">
        <f t="shared" si="0"/>
        <v>293093</v>
      </c>
    </row>
    <row r="16" spans="1:35" x14ac:dyDescent="0.25">
      <c r="A16" s="29"/>
      <c r="B16" s="3" t="s">
        <v>9</v>
      </c>
      <c r="C16" s="3"/>
      <c r="D16" s="8"/>
      <c r="E16" s="8"/>
      <c r="F16" s="9"/>
      <c r="G16" s="9"/>
      <c r="H16" s="8"/>
      <c r="I16" s="8"/>
      <c r="J16" s="8"/>
      <c r="K16" s="8"/>
      <c r="L16" s="8"/>
      <c r="M16" s="9"/>
      <c r="N16" s="9"/>
      <c r="O16" s="8"/>
      <c r="P16" s="8"/>
      <c r="Q16" s="8"/>
      <c r="R16" s="8"/>
      <c r="S16" s="8"/>
      <c r="T16" s="9"/>
      <c r="U16" s="9"/>
      <c r="V16" s="8"/>
      <c r="W16" s="8"/>
      <c r="X16" s="8"/>
      <c r="Y16" s="8"/>
      <c r="Z16" s="8"/>
      <c r="AA16" s="9"/>
      <c r="AB16" s="9"/>
      <c r="AC16" s="8"/>
      <c r="AD16" s="8"/>
      <c r="AE16" s="8"/>
      <c r="AF16" s="8"/>
      <c r="AG16" s="8"/>
      <c r="AH16" s="9"/>
      <c r="AI16" s="8">
        <f t="shared" si="0"/>
        <v>0</v>
      </c>
    </row>
    <row r="17" spans="1:35" x14ac:dyDescent="0.25">
      <c r="A17" s="29"/>
      <c r="B17" s="3" t="s">
        <v>10</v>
      </c>
      <c r="C17" s="3" t="s">
        <v>30</v>
      </c>
      <c r="D17" s="8">
        <v>46352</v>
      </c>
      <c r="E17" s="8">
        <f t="shared" ref="E17:AH17" si="4">D17+E15-E16-E18</f>
        <v>60293</v>
      </c>
      <c r="F17" s="9">
        <f t="shared" si="4"/>
        <v>70447</v>
      </c>
      <c r="G17" s="9">
        <f t="shared" si="4"/>
        <v>70447</v>
      </c>
      <c r="H17" s="8">
        <f t="shared" si="4"/>
        <v>82505</v>
      </c>
      <c r="I17" s="8">
        <f t="shared" si="4"/>
        <v>48440</v>
      </c>
      <c r="J17" s="8">
        <f t="shared" si="4"/>
        <v>59625</v>
      </c>
      <c r="K17" s="8">
        <f t="shared" si="4"/>
        <v>71081</v>
      </c>
      <c r="L17" s="8">
        <f t="shared" si="4"/>
        <v>82539</v>
      </c>
      <c r="M17" s="9">
        <f t="shared" si="4"/>
        <v>93566</v>
      </c>
      <c r="N17" s="9">
        <f t="shared" si="4"/>
        <v>93566</v>
      </c>
      <c r="O17" s="8">
        <f t="shared" si="4"/>
        <v>105026</v>
      </c>
      <c r="P17" s="8">
        <f t="shared" si="4"/>
        <v>28813</v>
      </c>
      <c r="Q17" s="8">
        <f t="shared" si="4"/>
        <v>39980</v>
      </c>
      <c r="R17" s="8">
        <f t="shared" si="4"/>
        <v>51430</v>
      </c>
      <c r="S17" s="8">
        <f t="shared" si="4"/>
        <v>62734</v>
      </c>
      <c r="T17" s="9">
        <f t="shared" si="4"/>
        <v>73832</v>
      </c>
      <c r="U17" s="9">
        <f t="shared" si="4"/>
        <v>73832</v>
      </c>
      <c r="V17" s="8">
        <f t="shared" si="4"/>
        <v>85277</v>
      </c>
      <c r="W17" s="8">
        <f t="shared" si="4"/>
        <v>50141</v>
      </c>
      <c r="X17" s="8">
        <f t="shared" si="4"/>
        <v>61281</v>
      </c>
      <c r="Y17" s="8">
        <f t="shared" si="4"/>
        <v>72762</v>
      </c>
      <c r="Z17" s="8">
        <f t="shared" si="4"/>
        <v>84228</v>
      </c>
      <c r="AA17" s="9">
        <f t="shared" si="4"/>
        <v>94478</v>
      </c>
      <c r="AB17" s="9">
        <f t="shared" si="4"/>
        <v>94478</v>
      </c>
      <c r="AC17" s="8">
        <f t="shared" si="4"/>
        <v>105926</v>
      </c>
      <c r="AD17" s="8">
        <f t="shared" si="4"/>
        <v>71887</v>
      </c>
      <c r="AE17" s="8">
        <f t="shared" si="4"/>
        <v>83271</v>
      </c>
      <c r="AF17" s="8">
        <f t="shared" si="4"/>
        <v>94641</v>
      </c>
      <c r="AG17" s="8">
        <f t="shared" si="4"/>
        <v>105930</v>
      </c>
      <c r="AH17" s="9">
        <f t="shared" si="4"/>
        <v>115445</v>
      </c>
      <c r="AI17" s="8">
        <f t="shared" si="0"/>
        <v>2287901</v>
      </c>
    </row>
    <row r="18" spans="1:35" x14ac:dyDescent="0.25">
      <c r="A18" s="30"/>
      <c r="B18" s="3" t="s">
        <v>14</v>
      </c>
      <c r="C18" s="3" t="s">
        <v>31</v>
      </c>
      <c r="D18" s="8"/>
      <c r="E18" s="8"/>
      <c r="F18" s="9"/>
      <c r="G18" s="9"/>
      <c r="H18" s="8"/>
      <c r="I18" s="8">
        <f>28000+17500</f>
        <v>45500</v>
      </c>
      <c r="J18" s="8"/>
      <c r="K18" s="8"/>
      <c r="L18" s="8"/>
      <c r="M18" s="9"/>
      <c r="N18" s="9"/>
      <c r="O18" s="8"/>
      <c r="P18" s="8">
        <f>42000+45500</f>
        <v>87500</v>
      </c>
      <c r="Q18" s="8"/>
      <c r="R18" s="8"/>
      <c r="S18" s="8"/>
      <c r="T18" s="9"/>
      <c r="U18" s="9"/>
      <c r="V18" s="8"/>
      <c r="W18" s="8">
        <v>45500</v>
      </c>
      <c r="X18" s="8"/>
      <c r="Y18" s="8"/>
      <c r="Z18" s="8"/>
      <c r="AA18" s="9"/>
      <c r="AB18" s="9"/>
      <c r="AC18" s="8"/>
      <c r="AD18" s="8">
        <v>45500</v>
      </c>
      <c r="AE18" s="8"/>
      <c r="AF18" s="8"/>
      <c r="AG18" s="8"/>
      <c r="AH18" s="9"/>
      <c r="AI18" s="8">
        <f t="shared" si="0"/>
        <v>224000</v>
      </c>
    </row>
    <row r="19" spans="1:35" x14ac:dyDescent="0.25">
      <c r="A19" s="28" t="s">
        <v>2</v>
      </c>
      <c r="B19" s="3" t="s">
        <v>7</v>
      </c>
      <c r="C19" s="11"/>
      <c r="D19" s="8"/>
      <c r="E19" s="8"/>
      <c r="F19" s="9"/>
      <c r="G19" s="9"/>
      <c r="H19" s="8"/>
      <c r="I19" s="8"/>
      <c r="J19" s="8"/>
      <c r="K19" s="8"/>
      <c r="L19" s="8"/>
      <c r="M19" s="9"/>
      <c r="N19" s="9"/>
      <c r="O19" s="8"/>
      <c r="P19" s="8"/>
      <c r="Q19" s="8"/>
      <c r="R19" s="8"/>
      <c r="S19" s="8"/>
      <c r="T19" s="9"/>
      <c r="U19" s="9"/>
      <c r="V19" s="8"/>
      <c r="W19" s="8"/>
      <c r="X19" s="8"/>
      <c r="Y19" s="8"/>
      <c r="Z19" s="8"/>
      <c r="AA19" s="9"/>
      <c r="AB19" s="9"/>
      <c r="AC19" s="8"/>
      <c r="AD19" s="8"/>
      <c r="AE19" s="8"/>
      <c r="AF19" s="8"/>
      <c r="AG19" s="8"/>
      <c r="AH19" s="9"/>
      <c r="AI19" s="8">
        <f t="shared" si="0"/>
        <v>0</v>
      </c>
    </row>
    <row r="20" spans="1:35" x14ac:dyDescent="0.25">
      <c r="A20" s="29"/>
      <c r="B20" s="5" t="s">
        <v>11</v>
      </c>
      <c r="C20" s="5" t="s">
        <v>28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>
        <f t="shared" si="0"/>
        <v>0</v>
      </c>
    </row>
    <row r="21" spans="1:35" x14ac:dyDescent="0.25">
      <c r="A21" s="29"/>
      <c r="B21" s="3" t="s">
        <v>15</v>
      </c>
      <c r="C21" s="3"/>
      <c r="D21" s="8"/>
      <c r="E21" s="8"/>
      <c r="F21" s="9"/>
      <c r="G21" s="9"/>
      <c r="H21" s="8"/>
      <c r="I21" s="8"/>
      <c r="J21" s="8"/>
      <c r="K21" s="8"/>
      <c r="L21" s="8"/>
      <c r="M21" s="9"/>
      <c r="N21" s="9"/>
      <c r="O21" s="8"/>
      <c r="P21" s="8"/>
      <c r="Q21" s="8"/>
      <c r="R21" s="8"/>
      <c r="S21" s="8"/>
      <c r="T21" s="9"/>
      <c r="U21" s="9"/>
      <c r="V21" s="8"/>
      <c r="W21" s="8"/>
      <c r="X21" s="8"/>
      <c r="Y21" s="8"/>
      <c r="Z21" s="8"/>
      <c r="AA21" s="9"/>
      <c r="AB21" s="9"/>
      <c r="AC21" s="8"/>
      <c r="AD21" s="8"/>
      <c r="AE21" s="8"/>
      <c r="AF21" s="8"/>
      <c r="AG21" s="8"/>
      <c r="AH21" s="9"/>
      <c r="AI21" s="8">
        <f t="shared" si="0"/>
        <v>0</v>
      </c>
    </row>
    <row r="22" spans="1:35" x14ac:dyDescent="0.25">
      <c r="A22" s="29"/>
      <c r="B22" s="3" t="s">
        <v>16</v>
      </c>
      <c r="C22" s="3" t="s">
        <v>26</v>
      </c>
      <c r="D22" s="8">
        <v>0</v>
      </c>
      <c r="E22" s="8">
        <f>D22+E21-E23</f>
        <v>0</v>
      </c>
      <c r="F22" s="9">
        <f>E22+F21-F23</f>
        <v>0</v>
      </c>
      <c r="G22" s="9">
        <f t="shared" ref="G22:AH22" si="5">F22+G21-G23</f>
        <v>0</v>
      </c>
      <c r="H22" s="8">
        <f t="shared" si="5"/>
        <v>0</v>
      </c>
      <c r="I22" s="8">
        <f t="shared" si="5"/>
        <v>0</v>
      </c>
      <c r="J22" s="8">
        <f t="shared" si="5"/>
        <v>0</v>
      </c>
      <c r="K22" s="8">
        <f t="shared" si="5"/>
        <v>0</v>
      </c>
      <c r="L22" s="8">
        <f t="shared" si="5"/>
        <v>0</v>
      </c>
      <c r="M22" s="9">
        <f t="shared" si="5"/>
        <v>0</v>
      </c>
      <c r="N22" s="9">
        <f t="shared" si="5"/>
        <v>0</v>
      </c>
      <c r="O22" s="8">
        <f t="shared" si="5"/>
        <v>0</v>
      </c>
      <c r="P22" s="8">
        <f t="shared" si="5"/>
        <v>0</v>
      </c>
      <c r="Q22" s="8">
        <f t="shared" si="5"/>
        <v>0</v>
      </c>
      <c r="R22" s="8">
        <f t="shared" si="5"/>
        <v>0</v>
      </c>
      <c r="S22" s="8">
        <f t="shared" si="5"/>
        <v>0</v>
      </c>
      <c r="T22" s="9">
        <f t="shared" si="5"/>
        <v>0</v>
      </c>
      <c r="U22" s="9">
        <f t="shared" si="5"/>
        <v>0</v>
      </c>
      <c r="V22" s="8">
        <f t="shared" si="5"/>
        <v>0</v>
      </c>
      <c r="W22" s="8">
        <f t="shared" si="5"/>
        <v>0</v>
      </c>
      <c r="X22" s="8">
        <f t="shared" si="5"/>
        <v>0</v>
      </c>
      <c r="Y22" s="8">
        <f t="shared" si="5"/>
        <v>0</v>
      </c>
      <c r="Z22" s="8">
        <f t="shared" si="5"/>
        <v>0</v>
      </c>
      <c r="AA22" s="9">
        <f t="shared" si="5"/>
        <v>0</v>
      </c>
      <c r="AB22" s="9">
        <f t="shared" si="5"/>
        <v>0</v>
      </c>
      <c r="AC22" s="8">
        <f t="shared" si="5"/>
        <v>0</v>
      </c>
      <c r="AD22" s="8">
        <f t="shared" si="5"/>
        <v>0</v>
      </c>
      <c r="AE22" s="8">
        <f t="shared" si="5"/>
        <v>0</v>
      </c>
      <c r="AF22" s="8">
        <f t="shared" si="5"/>
        <v>0</v>
      </c>
      <c r="AG22" s="8">
        <f t="shared" si="5"/>
        <v>0</v>
      </c>
      <c r="AH22" s="9">
        <f t="shared" si="5"/>
        <v>0</v>
      </c>
      <c r="AI22" s="8">
        <f t="shared" si="0"/>
        <v>0</v>
      </c>
    </row>
    <row r="23" spans="1:35" x14ac:dyDescent="0.25">
      <c r="A23" s="29"/>
      <c r="B23" s="3" t="s">
        <v>8</v>
      </c>
      <c r="C23" s="3" t="s">
        <v>27</v>
      </c>
      <c r="D23" s="8"/>
      <c r="E23" s="8"/>
      <c r="F23" s="9"/>
      <c r="G23" s="9"/>
      <c r="H23" s="8"/>
      <c r="I23" s="8"/>
      <c r="J23" s="8"/>
      <c r="K23" s="8"/>
      <c r="L23" s="8"/>
      <c r="M23" s="9"/>
      <c r="N23" s="9"/>
      <c r="O23" s="8"/>
      <c r="P23" s="8"/>
      <c r="Q23" s="8"/>
      <c r="R23" s="8"/>
      <c r="S23" s="8"/>
      <c r="T23" s="9"/>
      <c r="U23" s="9"/>
      <c r="V23" s="8"/>
      <c r="W23" s="8"/>
      <c r="X23" s="8"/>
      <c r="Y23" s="8"/>
      <c r="Z23" s="8"/>
      <c r="AA23" s="9"/>
      <c r="AB23" s="9"/>
      <c r="AC23" s="8"/>
      <c r="AD23" s="8"/>
      <c r="AE23" s="8"/>
      <c r="AF23" s="8"/>
      <c r="AG23" s="8"/>
      <c r="AH23" s="9"/>
      <c r="AI23" s="8">
        <f t="shared" si="0"/>
        <v>0</v>
      </c>
    </row>
    <row r="24" spans="1:35" x14ac:dyDescent="0.25">
      <c r="A24" s="29"/>
      <c r="B24" s="3" t="s">
        <v>9</v>
      </c>
      <c r="C24" s="3"/>
      <c r="D24" s="8"/>
      <c r="E24" s="8"/>
      <c r="F24" s="9"/>
      <c r="G24" s="9"/>
      <c r="H24" s="8"/>
      <c r="I24" s="8"/>
      <c r="J24" s="8"/>
      <c r="K24" s="8"/>
      <c r="L24" s="8"/>
      <c r="M24" s="9"/>
      <c r="N24" s="9"/>
      <c r="O24" s="8"/>
      <c r="P24" s="8"/>
      <c r="Q24" s="8"/>
      <c r="R24" s="8"/>
      <c r="S24" s="8"/>
      <c r="T24" s="9"/>
      <c r="U24" s="9"/>
      <c r="V24" s="8"/>
      <c r="W24" s="8"/>
      <c r="X24" s="8"/>
      <c r="Y24" s="8"/>
      <c r="Z24" s="8"/>
      <c r="AA24" s="9"/>
      <c r="AB24" s="9"/>
      <c r="AC24" s="8"/>
      <c r="AD24" s="8"/>
      <c r="AE24" s="8"/>
      <c r="AF24" s="8"/>
      <c r="AG24" s="8"/>
      <c r="AH24" s="9"/>
      <c r="AI24" s="8">
        <f t="shared" si="0"/>
        <v>0</v>
      </c>
    </row>
    <row r="25" spans="1:35" x14ac:dyDescent="0.25">
      <c r="A25" s="29"/>
      <c r="B25" s="3" t="s">
        <v>10</v>
      </c>
      <c r="C25" s="3" t="s">
        <v>30</v>
      </c>
      <c r="D25" s="8">
        <v>0</v>
      </c>
      <c r="E25" s="8">
        <f t="shared" ref="E25:AH25" si="6">D25+E23-E24-E26</f>
        <v>0</v>
      </c>
      <c r="F25" s="9">
        <f t="shared" si="6"/>
        <v>0</v>
      </c>
      <c r="G25" s="9">
        <f t="shared" si="6"/>
        <v>0</v>
      </c>
      <c r="H25" s="8">
        <f t="shared" si="6"/>
        <v>0</v>
      </c>
      <c r="I25" s="8">
        <f t="shared" si="6"/>
        <v>0</v>
      </c>
      <c r="J25" s="8">
        <f t="shared" si="6"/>
        <v>0</v>
      </c>
      <c r="K25" s="8">
        <f t="shared" si="6"/>
        <v>0</v>
      </c>
      <c r="L25" s="8">
        <f t="shared" si="6"/>
        <v>0</v>
      </c>
      <c r="M25" s="9">
        <f t="shared" si="6"/>
        <v>0</v>
      </c>
      <c r="N25" s="9">
        <f t="shared" si="6"/>
        <v>0</v>
      </c>
      <c r="O25" s="8">
        <f t="shared" si="6"/>
        <v>0</v>
      </c>
      <c r="P25" s="8">
        <f t="shared" si="6"/>
        <v>0</v>
      </c>
      <c r="Q25" s="8">
        <f t="shared" si="6"/>
        <v>0</v>
      </c>
      <c r="R25" s="8">
        <f t="shared" si="6"/>
        <v>0</v>
      </c>
      <c r="S25" s="8">
        <f t="shared" si="6"/>
        <v>0</v>
      </c>
      <c r="T25" s="9">
        <f t="shared" si="6"/>
        <v>0</v>
      </c>
      <c r="U25" s="9">
        <f t="shared" si="6"/>
        <v>0</v>
      </c>
      <c r="V25" s="8">
        <f t="shared" si="6"/>
        <v>0</v>
      </c>
      <c r="W25" s="8">
        <f t="shared" si="6"/>
        <v>0</v>
      </c>
      <c r="X25" s="8">
        <f t="shared" si="6"/>
        <v>0</v>
      </c>
      <c r="Y25" s="8">
        <f t="shared" si="6"/>
        <v>0</v>
      </c>
      <c r="Z25" s="8">
        <f t="shared" si="6"/>
        <v>0</v>
      </c>
      <c r="AA25" s="9">
        <f t="shared" si="6"/>
        <v>0</v>
      </c>
      <c r="AB25" s="9">
        <f t="shared" si="6"/>
        <v>0</v>
      </c>
      <c r="AC25" s="8">
        <f t="shared" si="6"/>
        <v>0</v>
      </c>
      <c r="AD25" s="8">
        <f t="shared" si="6"/>
        <v>0</v>
      </c>
      <c r="AE25" s="8">
        <f t="shared" si="6"/>
        <v>0</v>
      </c>
      <c r="AF25" s="8">
        <f t="shared" si="6"/>
        <v>0</v>
      </c>
      <c r="AG25" s="8">
        <f t="shared" si="6"/>
        <v>0</v>
      </c>
      <c r="AH25" s="9">
        <f t="shared" si="6"/>
        <v>0</v>
      </c>
      <c r="AI25" s="8">
        <f t="shared" si="0"/>
        <v>0</v>
      </c>
    </row>
    <row r="26" spans="1:35" x14ac:dyDescent="0.25">
      <c r="A26" s="30"/>
      <c r="B26" s="3" t="s">
        <v>14</v>
      </c>
      <c r="C26" s="3" t="s">
        <v>31</v>
      </c>
      <c r="D26" s="8"/>
      <c r="E26" s="8"/>
      <c r="F26" s="9"/>
      <c r="G26" s="9"/>
      <c r="H26" s="8"/>
      <c r="I26" s="8"/>
      <c r="J26" s="8"/>
      <c r="K26" s="8"/>
      <c r="L26" s="8"/>
      <c r="M26" s="9"/>
      <c r="N26" s="9"/>
      <c r="O26" s="8"/>
      <c r="P26" s="8"/>
      <c r="Q26" s="8"/>
      <c r="R26" s="8"/>
      <c r="S26" s="8"/>
      <c r="T26" s="9"/>
      <c r="U26" s="9"/>
      <c r="V26" s="8"/>
      <c r="W26" s="8"/>
      <c r="X26" s="8"/>
      <c r="Y26" s="8"/>
      <c r="Z26" s="8"/>
      <c r="AA26" s="9"/>
      <c r="AB26" s="9"/>
      <c r="AC26" s="8"/>
      <c r="AD26" s="8"/>
      <c r="AE26" s="8"/>
      <c r="AF26" s="8"/>
      <c r="AG26" s="8"/>
      <c r="AH26" s="9"/>
      <c r="AI26" s="8">
        <f t="shared" si="0"/>
        <v>0</v>
      </c>
    </row>
    <row r="27" spans="1:35" hidden="1" x14ac:dyDescent="0.25">
      <c r="A27" s="28" t="s">
        <v>1</v>
      </c>
      <c r="B27" s="3" t="s">
        <v>7</v>
      </c>
      <c r="C27" s="3"/>
      <c r="D27" s="8"/>
      <c r="E27" s="8"/>
      <c r="F27" s="9"/>
      <c r="G27" s="9"/>
      <c r="H27" s="8"/>
      <c r="I27" s="8"/>
      <c r="J27" s="8"/>
      <c r="K27" s="8"/>
      <c r="L27" s="8"/>
      <c r="M27" s="9"/>
      <c r="N27" s="9"/>
      <c r="O27" s="8"/>
      <c r="P27" s="8"/>
      <c r="Q27" s="8"/>
      <c r="R27" s="8"/>
      <c r="S27" s="8"/>
      <c r="T27" s="9"/>
      <c r="U27" s="9"/>
      <c r="V27" s="8"/>
      <c r="W27" s="8"/>
      <c r="X27" s="8"/>
      <c r="Y27" s="8"/>
      <c r="Z27" s="8"/>
      <c r="AA27" s="9"/>
      <c r="AB27" s="9"/>
      <c r="AC27" s="8"/>
      <c r="AD27" s="8"/>
      <c r="AE27" s="8"/>
      <c r="AF27" s="8"/>
      <c r="AG27" s="8"/>
      <c r="AH27" s="9"/>
      <c r="AI27" s="8">
        <f t="shared" si="0"/>
        <v>0</v>
      </c>
    </row>
    <row r="28" spans="1:35" hidden="1" x14ac:dyDescent="0.25">
      <c r="A28" s="29"/>
      <c r="B28" s="3" t="s">
        <v>11</v>
      </c>
      <c r="C28" s="3"/>
      <c r="D28" s="8"/>
      <c r="E28" s="8"/>
      <c r="F28" s="9"/>
      <c r="G28" s="9"/>
      <c r="H28" s="8"/>
      <c r="I28" s="8"/>
      <c r="J28" s="8"/>
      <c r="K28" s="8"/>
      <c r="L28" s="8"/>
      <c r="M28" s="9"/>
      <c r="N28" s="9"/>
      <c r="O28" s="8"/>
      <c r="P28" s="8"/>
      <c r="Q28" s="8"/>
      <c r="R28" s="8"/>
      <c r="S28" s="8"/>
      <c r="T28" s="9"/>
      <c r="U28" s="9"/>
      <c r="V28" s="8"/>
      <c r="W28" s="8"/>
      <c r="X28" s="8"/>
      <c r="Y28" s="8"/>
      <c r="Z28" s="8"/>
      <c r="AA28" s="9"/>
      <c r="AB28" s="9"/>
      <c r="AC28" s="8"/>
      <c r="AD28" s="8"/>
      <c r="AE28" s="8"/>
      <c r="AF28" s="8"/>
      <c r="AG28" s="8"/>
      <c r="AH28" s="9"/>
      <c r="AI28" s="8">
        <f t="shared" si="0"/>
        <v>0</v>
      </c>
    </row>
    <row r="29" spans="1:35" hidden="1" x14ac:dyDescent="0.25">
      <c r="A29" s="29"/>
      <c r="B29" s="3" t="s">
        <v>15</v>
      </c>
      <c r="C29" s="3"/>
      <c r="D29" s="8"/>
      <c r="E29" s="8"/>
      <c r="F29" s="9"/>
      <c r="G29" s="9"/>
      <c r="H29" s="8"/>
      <c r="I29" s="8"/>
      <c r="J29" s="8"/>
      <c r="K29" s="8"/>
      <c r="L29" s="8"/>
      <c r="M29" s="9"/>
      <c r="N29" s="9"/>
      <c r="O29" s="8"/>
      <c r="P29" s="8"/>
      <c r="Q29" s="8"/>
      <c r="R29" s="8"/>
      <c r="S29" s="8"/>
      <c r="T29" s="9"/>
      <c r="U29" s="9"/>
      <c r="V29" s="8"/>
      <c r="W29" s="8"/>
      <c r="X29" s="8"/>
      <c r="Y29" s="8"/>
      <c r="Z29" s="8"/>
      <c r="AA29" s="9"/>
      <c r="AB29" s="9"/>
      <c r="AC29" s="8"/>
      <c r="AD29" s="8"/>
      <c r="AE29" s="8"/>
      <c r="AF29" s="8"/>
      <c r="AG29" s="8"/>
      <c r="AH29" s="9"/>
      <c r="AI29" s="8">
        <f t="shared" si="0"/>
        <v>0</v>
      </c>
    </row>
    <row r="30" spans="1:35" hidden="1" x14ac:dyDescent="0.25">
      <c r="A30" s="29"/>
      <c r="B30" s="3" t="s">
        <v>16</v>
      </c>
      <c r="C30" s="3"/>
      <c r="D30" s="8"/>
      <c r="E30" s="8">
        <f t="shared" ref="E30:AH30" si="7">D30+E29-E31</f>
        <v>0</v>
      </c>
      <c r="F30" s="9">
        <f t="shared" si="7"/>
        <v>0</v>
      </c>
      <c r="G30" s="9">
        <f t="shared" si="7"/>
        <v>0</v>
      </c>
      <c r="H30" s="8">
        <f t="shared" si="7"/>
        <v>0</v>
      </c>
      <c r="I30" s="8">
        <f t="shared" si="7"/>
        <v>0</v>
      </c>
      <c r="J30" s="8">
        <f t="shared" si="7"/>
        <v>0</v>
      </c>
      <c r="K30" s="8">
        <f t="shared" si="7"/>
        <v>0</v>
      </c>
      <c r="L30" s="8">
        <f t="shared" si="7"/>
        <v>0</v>
      </c>
      <c r="M30" s="9">
        <f t="shared" si="7"/>
        <v>0</v>
      </c>
      <c r="N30" s="9">
        <f t="shared" si="7"/>
        <v>0</v>
      </c>
      <c r="O30" s="8">
        <f t="shared" si="7"/>
        <v>0</v>
      </c>
      <c r="P30" s="8">
        <f t="shared" si="7"/>
        <v>0</v>
      </c>
      <c r="Q30" s="8">
        <f t="shared" si="7"/>
        <v>0</v>
      </c>
      <c r="R30" s="8">
        <f t="shared" si="7"/>
        <v>0</v>
      </c>
      <c r="S30" s="8">
        <f t="shared" si="7"/>
        <v>0</v>
      </c>
      <c r="T30" s="9">
        <f t="shared" si="7"/>
        <v>0</v>
      </c>
      <c r="U30" s="9">
        <f t="shared" si="7"/>
        <v>0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9">
        <f t="shared" si="7"/>
        <v>0</v>
      </c>
      <c r="AB30" s="9">
        <f t="shared" si="7"/>
        <v>0</v>
      </c>
      <c r="AC30" s="8">
        <f t="shared" si="7"/>
        <v>0</v>
      </c>
      <c r="AD30" s="8">
        <f t="shared" si="7"/>
        <v>0</v>
      </c>
      <c r="AE30" s="8">
        <f t="shared" si="7"/>
        <v>0</v>
      </c>
      <c r="AF30" s="8">
        <f t="shared" si="7"/>
        <v>0</v>
      </c>
      <c r="AG30" s="8">
        <f t="shared" si="7"/>
        <v>0</v>
      </c>
      <c r="AH30" s="9">
        <f t="shared" si="7"/>
        <v>0</v>
      </c>
      <c r="AI30" s="8">
        <f t="shared" si="0"/>
        <v>0</v>
      </c>
    </row>
    <row r="31" spans="1:35" hidden="1" x14ac:dyDescent="0.25">
      <c r="A31" s="29"/>
      <c r="B31" s="3" t="s">
        <v>8</v>
      </c>
      <c r="C31" s="3"/>
      <c r="D31" s="8"/>
      <c r="E31" s="8"/>
      <c r="F31" s="9"/>
      <c r="G31" s="9"/>
      <c r="H31" s="8"/>
      <c r="I31" s="8"/>
      <c r="J31" s="8"/>
      <c r="K31" s="8"/>
      <c r="L31" s="8"/>
      <c r="M31" s="9"/>
      <c r="N31" s="9"/>
      <c r="O31" s="8"/>
      <c r="P31" s="8"/>
      <c r="Q31" s="8"/>
      <c r="R31" s="8"/>
      <c r="S31" s="8"/>
      <c r="T31" s="9"/>
      <c r="U31" s="9"/>
      <c r="V31" s="8"/>
      <c r="W31" s="8"/>
      <c r="X31" s="8"/>
      <c r="Y31" s="8"/>
      <c r="Z31" s="8"/>
      <c r="AA31" s="9"/>
      <c r="AB31" s="9"/>
      <c r="AC31" s="8"/>
      <c r="AD31" s="8"/>
      <c r="AE31" s="8"/>
      <c r="AF31" s="8"/>
      <c r="AG31" s="8"/>
      <c r="AH31" s="9"/>
      <c r="AI31" s="8">
        <f t="shared" si="0"/>
        <v>0</v>
      </c>
    </row>
    <row r="32" spans="1:35" hidden="1" x14ac:dyDescent="0.25">
      <c r="A32" s="29"/>
      <c r="B32" s="3" t="s">
        <v>9</v>
      </c>
      <c r="C32" s="3"/>
      <c r="D32" s="8"/>
      <c r="E32" s="8"/>
      <c r="F32" s="9"/>
      <c r="G32" s="9"/>
      <c r="H32" s="8"/>
      <c r="I32" s="8"/>
      <c r="J32" s="8"/>
      <c r="K32" s="8"/>
      <c r="L32" s="8"/>
      <c r="M32" s="9"/>
      <c r="N32" s="9"/>
      <c r="O32" s="8"/>
      <c r="P32" s="8"/>
      <c r="Q32" s="8"/>
      <c r="R32" s="8"/>
      <c r="S32" s="8"/>
      <c r="T32" s="9"/>
      <c r="U32" s="9"/>
      <c r="V32" s="8"/>
      <c r="W32" s="8"/>
      <c r="X32" s="8"/>
      <c r="Y32" s="8"/>
      <c r="Z32" s="8"/>
      <c r="AA32" s="9"/>
      <c r="AB32" s="9"/>
      <c r="AC32" s="8"/>
      <c r="AD32" s="8"/>
      <c r="AE32" s="8"/>
      <c r="AF32" s="8"/>
      <c r="AG32" s="8"/>
      <c r="AH32" s="9"/>
      <c r="AI32" s="8">
        <f t="shared" si="0"/>
        <v>0</v>
      </c>
    </row>
    <row r="33" spans="1:35" hidden="1" x14ac:dyDescent="0.25">
      <c r="A33" s="29"/>
      <c r="B33" s="3" t="s">
        <v>10</v>
      </c>
      <c r="C33" s="3"/>
      <c r="D33" s="8"/>
      <c r="E33" s="8">
        <f t="shared" ref="E33:AH33" si="8">D33+E31-E32-E34</f>
        <v>0</v>
      </c>
      <c r="F33" s="9">
        <f t="shared" si="8"/>
        <v>0</v>
      </c>
      <c r="G33" s="9">
        <f t="shared" si="8"/>
        <v>0</v>
      </c>
      <c r="H33" s="8">
        <f t="shared" si="8"/>
        <v>0</v>
      </c>
      <c r="I33" s="8">
        <f t="shared" si="8"/>
        <v>0</v>
      </c>
      <c r="J33" s="8">
        <f t="shared" si="8"/>
        <v>0</v>
      </c>
      <c r="K33" s="8">
        <f t="shared" si="8"/>
        <v>0</v>
      </c>
      <c r="L33" s="8">
        <f t="shared" si="8"/>
        <v>0</v>
      </c>
      <c r="M33" s="9">
        <f t="shared" si="8"/>
        <v>0</v>
      </c>
      <c r="N33" s="9">
        <f t="shared" si="8"/>
        <v>0</v>
      </c>
      <c r="O33" s="8">
        <f t="shared" si="8"/>
        <v>0</v>
      </c>
      <c r="P33" s="8">
        <f t="shared" si="8"/>
        <v>0</v>
      </c>
      <c r="Q33" s="8">
        <f t="shared" si="8"/>
        <v>0</v>
      </c>
      <c r="R33" s="8">
        <f t="shared" si="8"/>
        <v>0</v>
      </c>
      <c r="S33" s="8">
        <f t="shared" si="8"/>
        <v>0</v>
      </c>
      <c r="T33" s="9">
        <f t="shared" si="8"/>
        <v>0</v>
      </c>
      <c r="U33" s="9">
        <f t="shared" si="8"/>
        <v>0</v>
      </c>
      <c r="V33" s="8">
        <f t="shared" si="8"/>
        <v>0</v>
      </c>
      <c r="W33" s="8">
        <f t="shared" si="8"/>
        <v>0</v>
      </c>
      <c r="X33" s="8">
        <f t="shared" si="8"/>
        <v>0</v>
      </c>
      <c r="Y33" s="8">
        <f t="shared" si="8"/>
        <v>0</v>
      </c>
      <c r="Z33" s="8">
        <f t="shared" si="8"/>
        <v>0</v>
      </c>
      <c r="AA33" s="9">
        <f t="shared" si="8"/>
        <v>0</v>
      </c>
      <c r="AB33" s="9">
        <f t="shared" si="8"/>
        <v>0</v>
      </c>
      <c r="AC33" s="8">
        <f t="shared" si="8"/>
        <v>0</v>
      </c>
      <c r="AD33" s="8">
        <f t="shared" si="8"/>
        <v>0</v>
      </c>
      <c r="AE33" s="8">
        <f t="shared" si="8"/>
        <v>0</v>
      </c>
      <c r="AF33" s="8">
        <f t="shared" si="8"/>
        <v>0</v>
      </c>
      <c r="AG33" s="8">
        <f t="shared" si="8"/>
        <v>0</v>
      </c>
      <c r="AH33" s="9">
        <f t="shared" si="8"/>
        <v>0</v>
      </c>
      <c r="AI33" s="8">
        <f t="shared" si="0"/>
        <v>0</v>
      </c>
    </row>
    <row r="34" spans="1:35" hidden="1" x14ac:dyDescent="0.25">
      <c r="A34" s="30"/>
      <c r="B34" s="3" t="s">
        <v>14</v>
      </c>
      <c r="C34" s="3"/>
      <c r="D34" s="8"/>
      <c r="E34" s="8"/>
      <c r="F34" s="9"/>
      <c r="G34" s="9"/>
      <c r="H34" s="8"/>
      <c r="I34" s="8"/>
      <c r="J34" s="8"/>
      <c r="K34" s="8"/>
      <c r="L34" s="8"/>
      <c r="M34" s="9"/>
      <c r="N34" s="9"/>
      <c r="O34" s="8"/>
      <c r="P34" s="8"/>
      <c r="Q34" s="8"/>
      <c r="R34" s="8"/>
      <c r="S34" s="8"/>
      <c r="T34" s="9"/>
      <c r="U34" s="9"/>
      <c r="V34" s="8"/>
      <c r="W34" s="8"/>
      <c r="X34" s="8"/>
      <c r="Y34" s="8"/>
      <c r="Z34" s="8"/>
      <c r="AA34" s="9"/>
      <c r="AB34" s="9"/>
      <c r="AC34" s="8"/>
      <c r="AD34" s="8"/>
      <c r="AE34" s="8"/>
      <c r="AF34" s="8"/>
      <c r="AG34" s="8"/>
      <c r="AH34" s="9"/>
      <c r="AI34" s="8">
        <f t="shared" si="0"/>
        <v>0</v>
      </c>
    </row>
    <row r="35" spans="1:35" hidden="1" x14ac:dyDescent="0.25"/>
  </sheetData>
  <mergeCells count="7">
    <mergeCell ref="A27:A34"/>
    <mergeCell ref="A1:A2"/>
    <mergeCell ref="D1:D2"/>
    <mergeCell ref="AI1:AI2"/>
    <mergeCell ref="A3:A10"/>
    <mergeCell ref="A11:A18"/>
    <mergeCell ref="A19:A26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5"/>
  <sheetViews>
    <sheetView workbookViewId="0">
      <pane xSplit="2" topLeftCell="N1" activePane="topRight" state="frozen"/>
      <selection pane="topRight" activeCell="AH17" sqref="AH17"/>
    </sheetView>
  </sheetViews>
  <sheetFormatPr defaultColWidth="8.875" defaultRowHeight="15.75" x14ac:dyDescent="0.25"/>
  <cols>
    <col min="1" max="1" width="8.875" style="1"/>
    <col min="2" max="2" width="15.125" style="4" customWidth="1"/>
    <col min="3" max="3" width="15.25" style="4" customWidth="1"/>
    <col min="4" max="35" width="9.125" style="4" customWidth="1"/>
    <col min="36" max="16384" width="8.875" style="1"/>
  </cols>
  <sheetData>
    <row r="1" spans="1:35" x14ac:dyDescent="0.25">
      <c r="A1" s="31" t="s">
        <v>17</v>
      </c>
      <c r="B1" s="12" t="s">
        <v>5</v>
      </c>
      <c r="C1" s="14" t="s">
        <v>29</v>
      </c>
      <c r="D1" s="33" t="s">
        <v>4</v>
      </c>
      <c r="E1" s="2">
        <v>1</v>
      </c>
      <c r="F1" s="2">
        <v>2</v>
      </c>
      <c r="G1" s="2">
        <v>3</v>
      </c>
      <c r="H1" s="2">
        <v>4</v>
      </c>
      <c r="I1" s="2">
        <v>5</v>
      </c>
      <c r="J1" s="6">
        <v>6</v>
      </c>
      <c r="K1" s="6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6">
        <v>13</v>
      </c>
      <c r="R1" s="6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6">
        <v>20</v>
      </c>
      <c r="Y1" s="6">
        <v>21</v>
      </c>
      <c r="Z1" s="2">
        <v>22</v>
      </c>
      <c r="AA1" s="2">
        <v>23</v>
      </c>
      <c r="AB1" s="2">
        <v>24</v>
      </c>
      <c r="AC1" s="2">
        <v>25</v>
      </c>
      <c r="AD1" s="2">
        <v>26</v>
      </c>
      <c r="AE1" s="6">
        <v>27</v>
      </c>
      <c r="AF1" s="6">
        <v>28</v>
      </c>
      <c r="AG1" s="2">
        <v>29</v>
      </c>
      <c r="AH1" s="2">
        <v>30</v>
      </c>
      <c r="AI1" s="35" t="s">
        <v>18</v>
      </c>
    </row>
    <row r="2" spans="1:35" x14ac:dyDescent="0.25">
      <c r="A2" s="32"/>
      <c r="B2" s="13" t="s">
        <v>6</v>
      </c>
      <c r="C2" s="14"/>
      <c r="D2" s="34"/>
      <c r="E2" s="3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7" t="s">
        <v>25</v>
      </c>
      <c r="K2" s="7" t="s">
        <v>19</v>
      </c>
      <c r="L2" s="3" t="s">
        <v>20</v>
      </c>
      <c r="M2" s="3" t="s">
        <v>21</v>
      </c>
      <c r="N2" s="3" t="s">
        <v>22</v>
      </c>
      <c r="O2" s="3" t="s">
        <v>23</v>
      </c>
      <c r="P2" s="3" t="s">
        <v>24</v>
      </c>
      <c r="Q2" s="7" t="s">
        <v>25</v>
      </c>
      <c r="R2" s="7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7" t="s">
        <v>25</v>
      </c>
      <c r="Y2" s="7" t="s">
        <v>19</v>
      </c>
      <c r="Z2" s="3" t="s">
        <v>20</v>
      </c>
      <c r="AA2" s="3" t="s">
        <v>21</v>
      </c>
      <c r="AB2" s="3" t="s">
        <v>22</v>
      </c>
      <c r="AC2" s="3" t="s">
        <v>23</v>
      </c>
      <c r="AD2" s="3" t="s">
        <v>24</v>
      </c>
      <c r="AE2" s="7" t="s">
        <v>25</v>
      </c>
      <c r="AF2" s="7" t="s">
        <v>19</v>
      </c>
      <c r="AG2" s="3" t="s">
        <v>20</v>
      </c>
      <c r="AH2" s="3" t="s">
        <v>21</v>
      </c>
      <c r="AI2" s="36"/>
    </row>
    <row r="3" spans="1:35" x14ac:dyDescent="0.25">
      <c r="A3" s="28" t="s">
        <v>0</v>
      </c>
      <c r="B3" s="3" t="s">
        <v>7</v>
      </c>
      <c r="C3" s="11"/>
      <c r="D3" s="8"/>
      <c r="E3" s="8"/>
      <c r="F3" s="8"/>
      <c r="G3" s="8"/>
      <c r="H3" s="8"/>
      <c r="I3" s="8"/>
      <c r="J3" s="9"/>
      <c r="K3" s="9"/>
      <c r="L3" s="8"/>
      <c r="M3" s="8"/>
      <c r="N3" s="8"/>
      <c r="O3" s="8"/>
      <c r="P3" s="8"/>
      <c r="Q3" s="9"/>
      <c r="R3" s="9"/>
      <c r="S3" s="8"/>
      <c r="T3" s="8"/>
      <c r="U3" s="8"/>
      <c r="V3" s="8"/>
      <c r="W3" s="8"/>
      <c r="X3" s="9"/>
      <c r="Y3" s="9"/>
      <c r="Z3" s="8"/>
      <c r="AA3" s="8"/>
      <c r="AB3" s="8"/>
      <c r="AC3" s="8"/>
      <c r="AD3" s="8"/>
      <c r="AE3" s="9"/>
      <c r="AF3" s="9"/>
      <c r="AG3" s="8"/>
      <c r="AH3" s="8"/>
      <c r="AI3" s="8">
        <f t="shared" ref="AI3:AI34" si="0">SUM(E3:AH3)</f>
        <v>0</v>
      </c>
    </row>
    <row r="4" spans="1:35" x14ac:dyDescent="0.25">
      <c r="A4" s="29"/>
      <c r="B4" s="5" t="s">
        <v>11</v>
      </c>
      <c r="C4" s="5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>
        <f t="shared" si="0"/>
        <v>0</v>
      </c>
    </row>
    <row r="5" spans="1:35" x14ac:dyDescent="0.25">
      <c r="A5" s="29"/>
      <c r="B5" s="3" t="s">
        <v>12</v>
      </c>
      <c r="C5" s="3"/>
      <c r="D5" s="8"/>
      <c r="E5" s="8"/>
      <c r="F5" s="8">
        <f>15000+40035</f>
        <v>55035</v>
      </c>
      <c r="G5" s="8"/>
      <c r="H5" s="8"/>
      <c r="I5" s="8"/>
      <c r="J5" s="9"/>
      <c r="K5" s="9"/>
      <c r="L5" s="8">
        <v>23000</v>
      </c>
      <c r="M5" s="8"/>
      <c r="N5" s="8">
        <f>4000+28000</f>
        <v>32000</v>
      </c>
      <c r="O5" s="8"/>
      <c r="P5" s="8">
        <f>30000+5000</f>
        <v>35000</v>
      </c>
      <c r="Q5" s="9"/>
      <c r="R5" s="9"/>
      <c r="S5" s="8"/>
      <c r="T5" s="8">
        <v>46400</v>
      </c>
      <c r="U5" s="8"/>
      <c r="V5" s="8"/>
      <c r="W5" s="8">
        <v>35700</v>
      </c>
      <c r="X5" s="9"/>
      <c r="Y5" s="9"/>
      <c r="Z5" s="8"/>
      <c r="AA5" s="8">
        <v>15000</v>
      </c>
      <c r="AB5" s="8"/>
      <c r="AC5" s="8"/>
      <c r="AD5" s="8">
        <v>25000</v>
      </c>
      <c r="AE5" s="9"/>
      <c r="AF5" s="9"/>
      <c r="AG5" s="8"/>
      <c r="AH5" s="8">
        <v>25000</v>
      </c>
      <c r="AI5" s="8">
        <f t="shared" si="0"/>
        <v>292135</v>
      </c>
    </row>
    <row r="6" spans="1:35" x14ac:dyDescent="0.25">
      <c r="A6" s="29"/>
      <c r="B6" s="3" t="s">
        <v>13</v>
      </c>
      <c r="C6" s="3" t="s">
        <v>26</v>
      </c>
      <c r="D6" s="8">
        <v>34504</v>
      </c>
      <c r="E6" s="8">
        <f>D6+E5-E7</f>
        <v>22975</v>
      </c>
      <c r="F6" s="8">
        <f>E6+F5-F7</f>
        <v>66474</v>
      </c>
      <c r="G6" s="8">
        <f t="shared" ref="G6:AH6" si="1">F6+G5-G7</f>
        <v>55060</v>
      </c>
      <c r="H6" s="8">
        <f t="shared" si="1"/>
        <v>47890</v>
      </c>
      <c r="I6" s="8">
        <f t="shared" si="1"/>
        <v>40686</v>
      </c>
      <c r="J6" s="9">
        <f t="shared" si="1"/>
        <v>33848</v>
      </c>
      <c r="K6" s="9">
        <f t="shared" si="1"/>
        <v>33848</v>
      </c>
      <c r="L6" s="8">
        <f t="shared" si="1"/>
        <v>45286</v>
      </c>
      <c r="M6" s="8">
        <f t="shared" si="1"/>
        <v>34397</v>
      </c>
      <c r="N6" s="8">
        <f t="shared" si="1"/>
        <v>54781</v>
      </c>
      <c r="O6" s="8">
        <f t="shared" si="1"/>
        <v>43427</v>
      </c>
      <c r="P6" s="8">
        <f t="shared" si="1"/>
        <v>67096</v>
      </c>
      <c r="Q6" s="9">
        <f t="shared" si="1"/>
        <v>57344</v>
      </c>
      <c r="R6" s="9">
        <f t="shared" si="1"/>
        <v>57344</v>
      </c>
      <c r="S6" s="8">
        <f t="shared" si="1"/>
        <v>45912</v>
      </c>
      <c r="T6" s="8">
        <f t="shared" si="1"/>
        <v>80669</v>
      </c>
      <c r="U6" s="8">
        <f t="shared" si="1"/>
        <v>69356</v>
      </c>
      <c r="V6" s="8">
        <f t="shared" si="1"/>
        <v>57936</v>
      </c>
      <c r="W6" s="8">
        <f t="shared" si="1"/>
        <v>82082</v>
      </c>
      <c r="X6" s="9">
        <f t="shared" si="1"/>
        <v>72354</v>
      </c>
      <c r="Y6" s="9">
        <f t="shared" si="1"/>
        <v>72354</v>
      </c>
      <c r="Z6" s="8">
        <f t="shared" si="1"/>
        <v>60759</v>
      </c>
      <c r="AA6" s="8">
        <f t="shared" si="1"/>
        <v>64085</v>
      </c>
      <c r="AB6" s="8">
        <f t="shared" si="1"/>
        <v>53381</v>
      </c>
      <c r="AC6" s="8">
        <f t="shared" si="1"/>
        <v>41672</v>
      </c>
      <c r="AD6" s="8">
        <f t="shared" si="1"/>
        <v>55109</v>
      </c>
      <c r="AE6" s="9">
        <f t="shared" si="1"/>
        <v>48021</v>
      </c>
      <c r="AF6" s="9">
        <f t="shared" si="1"/>
        <v>48021</v>
      </c>
      <c r="AG6" s="8">
        <f t="shared" si="1"/>
        <v>37274</v>
      </c>
      <c r="AH6" s="8">
        <f t="shared" si="1"/>
        <v>51859</v>
      </c>
      <c r="AI6" s="8">
        <f t="shared" si="0"/>
        <v>1601300</v>
      </c>
    </row>
    <row r="7" spans="1:35" x14ac:dyDescent="0.25">
      <c r="A7" s="29"/>
      <c r="B7" s="3" t="s">
        <v>8</v>
      </c>
      <c r="C7" s="3" t="s">
        <v>27</v>
      </c>
      <c r="D7" s="8"/>
      <c r="E7" s="8">
        <v>11529</v>
      </c>
      <c r="F7" s="8">
        <v>11536</v>
      </c>
      <c r="G7" s="19">
        <v>11414</v>
      </c>
      <c r="H7" s="19">
        <v>7170</v>
      </c>
      <c r="I7" s="19">
        <v>7204</v>
      </c>
      <c r="J7" s="19">
        <v>6838</v>
      </c>
      <c r="K7" s="9"/>
      <c r="L7" s="18">
        <v>11562</v>
      </c>
      <c r="M7" s="18">
        <v>10889</v>
      </c>
      <c r="N7" s="18">
        <v>11616</v>
      </c>
      <c r="O7" s="18">
        <v>11354</v>
      </c>
      <c r="P7" s="18">
        <v>11331</v>
      </c>
      <c r="Q7" s="18">
        <v>9752</v>
      </c>
      <c r="R7" s="9"/>
      <c r="S7" s="8">
        <v>11432</v>
      </c>
      <c r="T7" s="8">
        <v>11643</v>
      </c>
      <c r="U7" s="8">
        <v>11313</v>
      </c>
      <c r="V7" s="8">
        <v>11420</v>
      </c>
      <c r="W7" s="8">
        <v>11554</v>
      </c>
      <c r="X7" s="9">
        <v>9728</v>
      </c>
      <c r="Y7" s="9"/>
      <c r="Z7" s="8">
        <v>11595</v>
      </c>
      <c r="AA7" s="8">
        <v>11674</v>
      </c>
      <c r="AB7" s="8">
        <v>10704</v>
      </c>
      <c r="AC7" s="8">
        <v>11709</v>
      </c>
      <c r="AD7" s="8">
        <v>11563</v>
      </c>
      <c r="AE7" s="9">
        <v>7088</v>
      </c>
      <c r="AF7" s="9"/>
      <c r="AG7" s="8">
        <v>10747</v>
      </c>
      <c r="AH7" s="8">
        <v>10415</v>
      </c>
      <c r="AI7" s="8">
        <f t="shared" si="0"/>
        <v>274780</v>
      </c>
    </row>
    <row r="8" spans="1:35" x14ac:dyDescent="0.25">
      <c r="A8" s="29"/>
      <c r="B8" s="3" t="s">
        <v>9</v>
      </c>
      <c r="C8" s="3"/>
      <c r="D8" s="8"/>
      <c r="E8" s="8"/>
      <c r="F8" s="8"/>
      <c r="G8" s="8"/>
      <c r="H8" s="8"/>
      <c r="I8" s="8"/>
      <c r="J8" s="9"/>
      <c r="K8" s="9"/>
      <c r="L8" s="8"/>
      <c r="M8" s="8"/>
      <c r="N8" s="8"/>
      <c r="O8" s="8"/>
      <c r="P8" s="8"/>
      <c r="Q8" s="9"/>
      <c r="R8" s="9"/>
      <c r="S8" s="8"/>
      <c r="T8" s="8"/>
      <c r="U8" s="15">
        <v>4362</v>
      </c>
      <c r="V8" s="8"/>
      <c r="W8" s="8"/>
      <c r="X8" s="9"/>
      <c r="Y8" s="9"/>
      <c r="Z8" s="8"/>
      <c r="AA8" s="8"/>
      <c r="AB8" s="8"/>
      <c r="AC8" s="8"/>
      <c r="AD8" s="8"/>
      <c r="AE8" s="9"/>
      <c r="AF8" s="9"/>
      <c r="AG8" s="8"/>
      <c r="AH8" s="8"/>
      <c r="AI8" s="8">
        <f t="shared" si="0"/>
        <v>4362</v>
      </c>
    </row>
    <row r="9" spans="1:35" x14ac:dyDescent="0.25">
      <c r="A9" s="29"/>
      <c r="B9" s="3" t="s">
        <v>10</v>
      </c>
      <c r="C9" s="3" t="s">
        <v>30</v>
      </c>
      <c r="D9" s="8">
        <v>101002</v>
      </c>
      <c r="E9" s="8">
        <f t="shared" ref="E9:AH9" si="2">D9+E7-E8-E10</f>
        <v>112531</v>
      </c>
      <c r="F9" s="19">
        <f t="shared" si="2"/>
        <v>36787</v>
      </c>
      <c r="G9" s="8">
        <f t="shared" si="2"/>
        <v>48201</v>
      </c>
      <c r="H9" s="8">
        <f t="shared" si="2"/>
        <v>55371</v>
      </c>
      <c r="I9" s="8">
        <f t="shared" si="2"/>
        <v>62575</v>
      </c>
      <c r="J9" s="9">
        <f t="shared" si="2"/>
        <v>69413</v>
      </c>
      <c r="K9" s="9">
        <f t="shared" si="2"/>
        <v>69413</v>
      </c>
      <c r="L9" s="8">
        <f t="shared" si="2"/>
        <v>80975</v>
      </c>
      <c r="M9" s="8">
        <f t="shared" si="2"/>
        <v>31364</v>
      </c>
      <c r="N9" s="8">
        <f t="shared" si="2"/>
        <v>42980</v>
      </c>
      <c r="O9" s="8">
        <f t="shared" si="2"/>
        <v>54334</v>
      </c>
      <c r="P9" s="8">
        <f t="shared" si="2"/>
        <v>65665</v>
      </c>
      <c r="Q9" s="9">
        <f t="shared" si="2"/>
        <v>75417</v>
      </c>
      <c r="R9" s="9">
        <f t="shared" si="2"/>
        <v>75417</v>
      </c>
      <c r="S9" s="8">
        <f t="shared" si="2"/>
        <v>86849</v>
      </c>
      <c r="T9" s="8">
        <f t="shared" si="2"/>
        <v>37992</v>
      </c>
      <c r="U9" s="8">
        <f t="shared" si="2"/>
        <v>44943</v>
      </c>
      <c r="V9" s="8">
        <f t="shared" si="2"/>
        <v>56363</v>
      </c>
      <c r="W9" s="8">
        <f t="shared" si="2"/>
        <v>67917</v>
      </c>
      <c r="X9" s="9">
        <f t="shared" si="2"/>
        <v>77645</v>
      </c>
      <c r="Y9" s="9">
        <f t="shared" si="2"/>
        <v>77645</v>
      </c>
      <c r="Z9" s="8">
        <f t="shared" si="2"/>
        <v>89240</v>
      </c>
      <c r="AA9" s="8">
        <f t="shared" si="2"/>
        <v>40414</v>
      </c>
      <c r="AB9" s="8">
        <f t="shared" si="2"/>
        <v>51118</v>
      </c>
      <c r="AC9" s="8">
        <f t="shared" si="2"/>
        <v>62827</v>
      </c>
      <c r="AD9" s="8">
        <f t="shared" si="2"/>
        <v>74390</v>
      </c>
      <c r="AE9" s="9">
        <f t="shared" si="2"/>
        <v>81478</v>
      </c>
      <c r="AF9" s="9">
        <f t="shared" si="2"/>
        <v>81478</v>
      </c>
      <c r="AG9" s="8">
        <f t="shared" si="2"/>
        <v>92225</v>
      </c>
      <c r="AH9" s="8">
        <f t="shared" si="2"/>
        <v>102640</v>
      </c>
      <c r="AI9" s="8">
        <f t="shared" si="0"/>
        <v>2005607</v>
      </c>
    </row>
    <row r="10" spans="1:35" x14ac:dyDescent="0.25">
      <c r="A10" s="30"/>
      <c r="B10" s="3" t="s">
        <v>14</v>
      </c>
      <c r="C10" s="3" t="s">
        <v>31</v>
      </c>
      <c r="D10" s="8"/>
      <c r="E10" s="8"/>
      <c r="F10" s="8">
        <f>16500+16500+43280+11000</f>
        <v>87280</v>
      </c>
      <c r="G10" s="8"/>
      <c r="H10" s="8"/>
      <c r="I10" s="8"/>
      <c r="J10" s="9"/>
      <c r="K10" s="9"/>
      <c r="L10" s="8"/>
      <c r="M10" s="19">
        <v>60500</v>
      </c>
      <c r="N10" s="8"/>
      <c r="O10" s="8"/>
      <c r="P10" s="8"/>
      <c r="Q10" s="9"/>
      <c r="R10" s="9"/>
      <c r="S10" s="8"/>
      <c r="T10" s="18">
        <v>60500</v>
      </c>
      <c r="U10" s="8"/>
      <c r="V10" s="8"/>
      <c r="W10" s="8"/>
      <c r="X10" s="9"/>
      <c r="Y10" s="9"/>
      <c r="Z10" s="8"/>
      <c r="AA10" s="8">
        <v>60500</v>
      </c>
      <c r="AB10" s="8"/>
      <c r="AC10" s="8"/>
      <c r="AD10" s="8"/>
      <c r="AE10" s="9"/>
      <c r="AF10" s="9"/>
      <c r="AG10" s="8"/>
      <c r="AH10" s="8"/>
      <c r="AI10" s="8">
        <f t="shared" si="0"/>
        <v>268780</v>
      </c>
    </row>
    <row r="11" spans="1:35" x14ac:dyDescent="0.25">
      <c r="A11" s="28" t="s">
        <v>3</v>
      </c>
      <c r="B11" s="3" t="s">
        <v>7</v>
      </c>
      <c r="C11" s="11"/>
      <c r="D11" s="8"/>
      <c r="E11" s="8"/>
      <c r="F11" s="8"/>
      <c r="G11" s="8"/>
      <c r="H11" s="8"/>
      <c r="I11" s="8"/>
      <c r="J11" s="9"/>
      <c r="K11" s="9"/>
      <c r="L11" s="8"/>
      <c r="M11" s="8"/>
      <c r="N11" s="8"/>
      <c r="O11" s="8"/>
      <c r="P11" s="8"/>
      <c r="Q11" s="9"/>
      <c r="R11" s="9"/>
      <c r="S11" s="8"/>
      <c r="T11" s="8"/>
      <c r="U11" s="8"/>
      <c r="V11" s="8"/>
      <c r="W11" s="8"/>
      <c r="X11" s="9"/>
      <c r="Y11" s="9"/>
      <c r="Z11" s="8"/>
      <c r="AA11" s="8"/>
      <c r="AB11" s="8"/>
      <c r="AC11" s="8"/>
      <c r="AD11" s="8"/>
      <c r="AE11" s="9"/>
      <c r="AF11" s="9"/>
      <c r="AG11" s="8"/>
      <c r="AH11" s="8"/>
      <c r="AI11" s="8">
        <f t="shared" si="0"/>
        <v>0</v>
      </c>
    </row>
    <row r="12" spans="1:35" x14ac:dyDescent="0.25">
      <c r="A12" s="29"/>
      <c r="B12" s="5" t="s">
        <v>11</v>
      </c>
      <c r="C12" s="5" t="s">
        <v>28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>
        <f t="shared" si="0"/>
        <v>0</v>
      </c>
    </row>
    <row r="13" spans="1:35" x14ac:dyDescent="0.25">
      <c r="A13" s="29"/>
      <c r="B13" s="3" t="s">
        <v>15</v>
      </c>
      <c r="C13" s="3"/>
      <c r="D13" s="8"/>
      <c r="E13" s="8"/>
      <c r="F13" s="8">
        <v>13200</v>
      </c>
      <c r="G13" s="8"/>
      <c r="H13" s="8"/>
      <c r="I13" s="8"/>
      <c r="J13" s="9"/>
      <c r="K13" s="9"/>
      <c r="L13" s="8">
        <v>29200</v>
      </c>
      <c r="M13" s="8"/>
      <c r="N13" s="8">
        <v>24400</v>
      </c>
      <c r="O13" s="8"/>
      <c r="P13" s="8">
        <f>24000</f>
        <v>24000</v>
      </c>
      <c r="Q13" s="9"/>
      <c r="R13" s="9"/>
      <c r="S13" s="8"/>
      <c r="T13" s="8">
        <v>15750</v>
      </c>
      <c r="U13" s="8"/>
      <c r="V13" s="8"/>
      <c r="W13" s="8">
        <v>23800</v>
      </c>
      <c r="X13" s="9"/>
      <c r="Y13" s="9"/>
      <c r="Z13" s="8"/>
      <c r="AA13" s="8">
        <f>25200+7500</f>
        <v>32700</v>
      </c>
      <c r="AB13" s="8"/>
      <c r="AC13" s="8"/>
      <c r="AD13" s="8">
        <v>30800</v>
      </c>
      <c r="AE13" s="9"/>
      <c r="AF13" s="9"/>
      <c r="AG13" s="8"/>
      <c r="AH13" s="8">
        <v>31400</v>
      </c>
      <c r="AI13" s="8">
        <f t="shared" si="0"/>
        <v>225250</v>
      </c>
    </row>
    <row r="14" spans="1:35" x14ac:dyDescent="0.25">
      <c r="A14" s="29"/>
      <c r="B14" s="3" t="s">
        <v>16</v>
      </c>
      <c r="C14" s="3" t="s">
        <v>26</v>
      </c>
      <c r="D14" s="8">
        <v>87573</v>
      </c>
      <c r="E14" s="8">
        <f>D14+E13-E15</f>
        <v>76169</v>
      </c>
      <c r="F14" s="8">
        <f>E14+F13-F15</f>
        <v>77971</v>
      </c>
      <c r="G14" s="8">
        <f t="shared" ref="G14:AH14" si="3">F14+G13-G15</f>
        <v>66591</v>
      </c>
      <c r="H14" s="8">
        <f t="shared" si="3"/>
        <v>62074</v>
      </c>
      <c r="I14" s="8">
        <f t="shared" si="3"/>
        <v>57530</v>
      </c>
      <c r="J14" s="9">
        <f t="shared" si="3"/>
        <v>52945</v>
      </c>
      <c r="K14" s="9">
        <f t="shared" si="3"/>
        <v>52945</v>
      </c>
      <c r="L14" s="8">
        <f t="shared" si="3"/>
        <v>70913</v>
      </c>
      <c r="M14" s="8">
        <f t="shared" si="3"/>
        <v>60298</v>
      </c>
      <c r="N14" s="8">
        <f t="shared" si="3"/>
        <v>73216</v>
      </c>
      <c r="O14" s="8">
        <f t="shared" si="3"/>
        <v>61460</v>
      </c>
      <c r="P14" s="8">
        <f t="shared" si="3"/>
        <v>74634</v>
      </c>
      <c r="Q14" s="9">
        <f t="shared" si="3"/>
        <v>67727</v>
      </c>
      <c r="R14" s="9">
        <f t="shared" si="3"/>
        <v>67727</v>
      </c>
      <c r="S14" s="8">
        <f t="shared" si="3"/>
        <v>56379</v>
      </c>
      <c r="T14" s="8">
        <f t="shared" si="3"/>
        <v>60633</v>
      </c>
      <c r="U14" s="8">
        <f t="shared" si="3"/>
        <v>49125</v>
      </c>
      <c r="V14" s="8">
        <f t="shared" si="3"/>
        <v>37704</v>
      </c>
      <c r="W14" s="8">
        <f t="shared" si="3"/>
        <v>50087</v>
      </c>
      <c r="X14" s="9">
        <f t="shared" si="3"/>
        <v>43060</v>
      </c>
      <c r="Y14" s="9">
        <f t="shared" si="3"/>
        <v>43060</v>
      </c>
      <c r="Z14" s="8">
        <f t="shared" si="3"/>
        <v>31592</v>
      </c>
      <c r="AA14" s="8">
        <f t="shared" si="3"/>
        <v>52805</v>
      </c>
      <c r="AB14" s="8">
        <f t="shared" si="3"/>
        <v>41687</v>
      </c>
      <c r="AC14" s="8">
        <f t="shared" si="3"/>
        <v>30561</v>
      </c>
      <c r="AD14" s="8">
        <f t="shared" si="3"/>
        <v>50202</v>
      </c>
      <c r="AE14" s="9">
        <f t="shared" si="3"/>
        <v>43413</v>
      </c>
      <c r="AF14" s="9">
        <f t="shared" si="3"/>
        <v>43413</v>
      </c>
      <c r="AG14" s="8">
        <f t="shared" si="3"/>
        <v>31326</v>
      </c>
      <c r="AH14" s="8">
        <f t="shared" si="3"/>
        <v>51000</v>
      </c>
      <c r="AI14" s="8">
        <f t="shared" si="0"/>
        <v>1638247</v>
      </c>
    </row>
    <row r="15" spans="1:35" x14ac:dyDescent="0.25">
      <c r="A15" s="29"/>
      <c r="B15" s="3" t="s">
        <v>8</v>
      </c>
      <c r="C15" s="3" t="s">
        <v>27</v>
      </c>
      <c r="D15" s="8"/>
      <c r="E15" s="8">
        <v>11404</v>
      </c>
      <c r="F15" s="8">
        <v>11398</v>
      </c>
      <c r="G15" s="8">
        <v>11380</v>
      </c>
      <c r="H15" s="8">
        <v>4517</v>
      </c>
      <c r="I15" s="8">
        <v>4544</v>
      </c>
      <c r="J15" s="9">
        <v>4585</v>
      </c>
      <c r="K15" s="9"/>
      <c r="L15" s="8">
        <v>11232</v>
      </c>
      <c r="M15" s="8">
        <v>10615</v>
      </c>
      <c r="N15" s="8">
        <v>11482</v>
      </c>
      <c r="O15" s="8">
        <v>11756</v>
      </c>
      <c r="P15" s="8">
        <v>10826</v>
      </c>
      <c r="Q15" s="9">
        <v>6907</v>
      </c>
      <c r="R15" s="9"/>
      <c r="S15" s="8">
        <v>11348</v>
      </c>
      <c r="T15" s="8">
        <v>11496</v>
      </c>
      <c r="U15" s="8">
        <v>11508</v>
      </c>
      <c r="V15" s="8">
        <v>11421</v>
      </c>
      <c r="W15" s="8">
        <v>11417</v>
      </c>
      <c r="X15" s="9">
        <v>7027</v>
      </c>
      <c r="Y15" s="9"/>
      <c r="Z15" s="8">
        <v>11468</v>
      </c>
      <c r="AA15" s="8">
        <v>11487</v>
      </c>
      <c r="AB15" s="8">
        <v>11118</v>
      </c>
      <c r="AC15" s="8">
        <v>11126</v>
      </c>
      <c r="AD15" s="8">
        <v>11159</v>
      </c>
      <c r="AE15" s="9">
        <v>6789</v>
      </c>
      <c r="AF15" s="9"/>
      <c r="AG15" s="8">
        <v>12087</v>
      </c>
      <c r="AH15" s="8">
        <v>11726</v>
      </c>
      <c r="AI15" s="8">
        <f t="shared" si="0"/>
        <v>261823</v>
      </c>
    </row>
    <row r="16" spans="1:35" x14ac:dyDescent="0.25">
      <c r="A16" s="29"/>
      <c r="B16" s="3" t="s">
        <v>9</v>
      </c>
      <c r="C16" s="3"/>
      <c r="D16" s="8"/>
      <c r="E16" s="8"/>
      <c r="F16" s="8"/>
      <c r="G16" s="8"/>
      <c r="H16" s="8"/>
      <c r="I16" s="8"/>
      <c r="J16" s="9"/>
      <c r="K16" s="9"/>
      <c r="L16" s="8"/>
      <c r="M16" s="8"/>
      <c r="N16" s="8"/>
      <c r="O16" s="8"/>
      <c r="P16" s="8"/>
      <c r="Q16" s="9"/>
      <c r="R16" s="9"/>
      <c r="S16" s="8"/>
      <c r="T16" s="8"/>
      <c r="U16" s="8"/>
      <c r="V16" s="8"/>
      <c r="W16" s="8"/>
      <c r="X16" s="9"/>
      <c r="Y16" s="9"/>
      <c r="Z16" s="8"/>
      <c r="AA16" s="8"/>
      <c r="AB16" s="8"/>
      <c r="AC16" s="8"/>
      <c r="AD16" s="8"/>
      <c r="AE16" s="9"/>
      <c r="AF16" s="9"/>
      <c r="AG16" s="8"/>
      <c r="AH16" s="8"/>
      <c r="AI16" s="8">
        <f t="shared" si="0"/>
        <v>0</v>
      </c>
    </row>
    <row r="17" spans="1:35" x14ac:dyDescent="0.25">
      <c r="A17" s="29"/>
      <c r="B17" s="3" t="s">
        <v>10</v>
      </c>
      <c r="C17" s="3" t="s">
        <v>30</v>
      </c>
      <c r="D17" s="8">
        <v>115445</v>
      </c>
      <c r="E17" s="8">
        <f t="shared" ref="E17:AH17" si="4">D17+E15-E16-E18</f>
        <v>126849</v>
      </c>
      <c r="F17" s="8">
        <f t="shared" si="4"/>
        <v>26731</v>
      </c>
      <c r="G17" s="8">
        <f t="shared" si="4"/>
        <v>38111</v>
      </c>
      <c r="H17" s="8">
        <f t="shared" si="4"/>
        <v>42628</v>
      </c>
      <c r="I17" s="8">
        <f t="shared" si="4"/>
        <v>47172</v>
      </c>
      <c r="J17" s="9">
        <f t="shared" si="4"/>
        <v>51757</v>
      </c>
      <c r="K17" s="9">
        <f t="shared" si="4"/>
        <v>51757</v>
      </c>
      <c r="L17" s="8">
        <f t="shared" si="4"/>
        <v>62989</v>
      </c>
      <c r="M17" s="8">
        <f t="shared" si="4"/>
        <v>28104</v>
      </c>
      <c r="N17" s="8">
        <f t="shared" si="4"/>
        <v>39586</v>
      </c>
      <c r="O17" s="8">
        <f t="shared" si="4"/>
        <v>51342</v>
      </c>
      <c r="P17" s="8">
        <f t="shared" si="4"/>
        <v>62168</v>
      </c>
      <c r="Q17" s="9">
        <f t="shared" si="4"/>
        <v>69075</v>
      </c>
      <c r="R17" s="9">
        <f t="shared" si="4"/>
        <v>69075</v>
      </c>
      <c r="S17" s="8">
        <f t="shared" si="4"/>
        <v>80423</v>
      </c>
      <c r="T17" s="8">
        <f t="shared" si="4"/>
        <v>46419</v>
      </c>
      <c r="U17" s="8">
        <f t="shared" si="4"/>
        <v>57927</v>
      </c>
      <c r="V17" s="8">
        <f t="shared" si="4"/>
        <v>69348</v>
      </c>
      <c r="W17" s="8">
        <f t="shared" si="4"/>
        <v>80765</v>
      </c>
      <c r="X17" s="9">
        <f t="shared" si="4"/>
        <v>87792</v>
      </c>
      <c r="Y17" s="9">
        <f t="shared" si="4"/>
        <v>87792</v>
      </c>
      <c r="Z17" s="8">
        <f t="shared" si="4"/>
        <v>99260</v>
      </c>
      <c r="AA17" s="8">
        <f t="shared" si="4"/>
        <v>65247</v>
      </c>
      <c r="AB17" s="8">
        <f t="shared" si="4"/>
        <v>76365</v>
      </c>
      <c r="AC17" s="8">
        <f t="shared" si="4"/>
        <v>87491</v>
      </c>
      <c r="AD17" s="8">
        <f t="shared" si="4"/>
        <v>98650</v>
      </c>
      <c r="AE17" s="9">
        <f t="shared" si="4"/>
        <v>105439</v>
      </c>
      <c r="AF17" s="9">
        <f t="shared" si="4"/>
        <v>105439</v>
      </c>
      <c r="AG17" s="8">
        <f t="shared" si="4"/>
        <v>117526</v>
      </c>
      <c r="AH17" s="8">
        <f t="shared" si="4"/>
        <v>129252</v>
      </c>
      <c r="AI17" s="8">
        <f t="shared" si="0"/>
        <v>2162479</v>
      </c>
    </row>
    <row r="18" spans="1:35" x14ac:dyDescent="0.25">
      <c r="A18" s="30"/>
      <c r="B18" s="3" t="s">
        <v>14</v>
      </c>
      <c r="C18" s="3" t="s">
        <v>31</v>
      </c>
      <c r="D18" s="8"/>
      <c r="E18" s="8"/>
      <c r="F18" s="8">
        <f>24500+34516+3500+49000</f>
        <v>111516</v>
      </c>
      <c r="G18" s="8"/>
      <c r="H18" s="8"/>
      <c r="I18" s="8"/>
      <c r="J18" s="9"/>
      <c r="K18" s="9"/>
      <c r="L18" s="8"/>
      <c r="M18" s="8">
        <v>45500</v>
      </c>
      <c r="N18" s="8"/>
      <c r="O18" s="8"/>
      <c r="P18" s="8"/>
      <c r="Q18" s="9"/>
      <c r="R18" s="9"/>
      <c r="S18" s="8"/>
      <c r="T18" s="8">
        <v>45500</v>
      </c>
      <c r="U18" s="8"/>
      <c r="V18" s="8"/>
      <c r="W18" s="8"/>
      <c r="X18" s="9"/>
      <c r="Y18" s="9"/>
      <c r="Z18" s="8"/>
      <c r="AA18" s="8">
        <v>45500</v>
      </c>
      <c r="AB18" s="8"/>
      <c r="AC18" s="8"/>
      <c r="AD18" s="8"/>
      <c r="AE18" s="9"/>
      <c r="AF18" s="9"/>
      <c r="AG18" s="8"/>
      <c r="AH18" s="8"/>
      <c r="AI18" s="8">
        <f t="shared" si="0"/>
        <v>248016</v>
      </c>
    </row>
    <row r="19" spans="1:35" x14ac:dyDescent="0.25">
      <c r="A19" s="28" t="s">
        <v>2</v>
      </c>
      <c r="B19" s="3" t="s">
        <v>7</v>
      </c>
      <c r="C19" s="11"/>
      <c r="D19" s="8"/>
      <c r="E19" s="8"/>
      <c r="F19" s="8"/>
      <c r="G19" s="8"/>
      <c r="H19" s="8"/>
      <c r="I19" s="8"/>
      <c r="J19" s="9"/>
      <c r="K19" s="9"/>
      <c r="L19" s="8"/>
      <c r="M19" s="8"/>
      <c r="N19" s="8"/>
      <c r="O19" s="8"/>
      <c r="P19" s="8"/>
      <c r="Q19" s="9"/>
      <c r="R19" s="9"/>
      <c r="S19" s="8"/>
      <c r="T19" s="8"/>
      <c r="U19" s="8"/>
      <c r="V19" s="8"/>
      <c r="W19" s="8"/>
      <c r="X19" s="9"/>
      <c r="Y19" s="9"/>
      <c r="Z19" s="8"/>
      <c r="AA19" s="8"/>
      <c r="AB19" s="8"/>
      <c r="AC19" s="8"/>
      <c r="AD19" s="8"/>
      <c r="AE19" s="9"/>
      <c r="AF19" s="9"/>
      <c r="AG19" s="8"/>
      <c r="AH19" s="8"/>
      <c r="AI19" s="8">
        <f t="shared" si="0"/>
        <v>0</v>
      </c>
    </row>
    <row r="20" spans="1:35" x14ac:dyDescent="0.25">
      <c r="A20" s="29"/>
      <c r="B20" s="5" t="s">
        <v>11</v>
      </c>
      <c r="C20" s="5" t="s">
        <v>28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>
        <f t="shared" si="0"/>
        <v>0</v>
      </c>
    </row>
    <row r="21" spans="1:35" x14ac:dyDescent="0.25">
      <c r="A21" s="29"/>
      <c r="B21" s="3" t="s">
        <v>15</v>
      </c>
      <c r="C21" s="3"/>
      <c r="D21" s="8"/>
      <c r="E21" s="8"/>
      <c r="F21" s="8"/>
      <c r="G21" s="8"/>
      <c r="H21" s="8"/>
      <c r="I21" s="8"/>
      <c r="J21" s="9"/>
      <c r="K21" s="9"/>
      <c r="L21" s="8"/>
      <c r="M21" s="8"/>
      <c r="N21" s="8"/>
      <c r="O21" s="8"/>
      <c r="P21" s="8"/>
      <c r="Q21" s="9"/>
      <c r="R21" s="9"/>
      <c r="S21" s="8"/>
      <c r="T21" s="8"/>
      <c r="U21" s="8"/>
      <c r="V21" s="8"/>
      <c r="W21" s="8"/>
      <c r="X21" s="9"/>
      <c r="Y21" s="9"/>
      <c r="Z21" s="8"/>
      <c r="AA21" s="8"/>
      <c r="AB21" s="8"/>
      <c r="AC21" s="8"/>
      <c r="AD21" s="8"/>
      <c r="AE21" s="9"/>
      <c r="AF21" s="9"/>
      <c r="AG21" s="8"/>
      <c r="AH21" s="8"/>
      <c r="AI21" s="8">
        <f t="shared" si="0"/>
        <v>0</v>
      </c>
    </row>
    <row r="22" spans="1:35" x14ac:dyDescent="0.25">
      <c r="A22" s="29"/>
      <c r="B22" s="3" t="s">
        <v>16</v>
      </c>
      <c r="C22" s="3" t="s">
        <v>26</v>
      </c>
      <c r="D22" s="8"/>
      <c r="E22" s="8">
        <f>D22+E21-E23</f>
        <v>0</v>
      </c>
      <c r="F22" s="8">
        <f>E22+F21-F23</f>
        <v>0</v>
      </c>
      <c r="G22" s="8">
        <f t="shared" ref="G22:AH22" si="5">F22+G21-G23</f>
        <v>0</v>
      </c>
      <c r="H22" s="8">
        <f t="shared" si="5"/>
        <v>0</v>
      </c>
      <c r="I22" s="8">
        <f t="shared" si="5"/>
        <v>0</v>
      </c>
      <c r="J22" s="9">
        <f t="shared" si="5"/>
        <v>0</v>
      </c>
      <c r="K22" s="9">
        <f t="shared" si="5"/>
        <v>0</v>
      </c>
      <c r="L22" s="8">
        <f t="shared" si="5"/>
        <v>0</v>
      </c>
      <c r="M22" s="8">
        <f t="shared" si="5"/>
        <v>0</v>
      </c>
      <c r="N22" s="8">
        <f t="shared" si="5"/>
        <v>0</v>
      </c>
      <c r="O22" s="8">
        <f t="shared" si="5"/>
        <v>0</v>
      </c>
      <c r="P22" s="8">
        <f t="shared" si="5"/>
        <v>0</v>
      </c>
      <c r="Q22" s="9">
        <f t="shared" si="5"/>
        <v>0</v>
      </c>
      <c r="R22" s="9">
        <f t="shared" si="5"/>
        <v>0</v>
      </c>
      <c r="S22" s="8">
        <f t="shared" si="5"/>
        <v>0</v>
      </c>
      <c r="T22" s="8">
        <f t="shared" si="5"/>
        <v>0</v>
      </c>
      <c r="U22" s="8">
        <f t="shared" si="5"/>
        <v>0</v>
      </c>
      <c r="V22" s="8">
        <f t="shared" si="5"/>
        <v>0</v>
      </c>
      <c r="W22" s="8">
        <f t="shared" si="5"/>
        <v>0</v>
      </c>
      <c r="X22" s="9">
        <f t="shared" si="5"/>
        <v>0</v>
      </c>
      <c r="Y22" s="9">
        <f t="shared" si="5"/>
        <v>0</v>
      </c>
      <c r="Z22" s="8">
        <f t="shared" si="5"/>
        <v>0</v>
      </c>
      <c r="AA22" s="8">
        <f t="shared" si="5"/>
        <v>0</v>
      </c>
      <c r="AB22" s="8">
        <f t="shared" si="5"/>
        <v>0</v>
      </c>
      <c r="AC22" s="8">
        <f t="shared" si="5"/>
        <v>0</v>
      </c>
      <c r="AD22" s="8">
        <f t="shared" si="5"/>
        <v>0</v>
      </c>
      <c r="AE22" s="9">
        <f t="shared" si="5"/>
        <v>0</v>
      </c>
      <c r="AF22" s="9">
        <f t="shared" si="5"/>
        <v>0</v>
      </c>
      <c r="AG22" s="8">
        <f t="shared" si="5"/>
        <v>0</v>
      </c>
      <c r="AH22" s="8">
        <f t="shared" si="5"/>
        <v>0</v>
      </c>
      <c r="AI22" s="8">
        <f t="shared" si="0"/>
        <v>0</v>
      </c>
    </row>
    <row r="23" spans="1:35" x14ac:dyDescent="0.25">
      <c r="A23" s="29"/>
      <c r="B23" s="3" t="s">
        <v>8</v>
      </c>
      <c r="C23" s="3" t="s">
        <v>27</v>
      </c>
      <c r="D23" s="8"/>
      <c r="E23" s="8"/>
      <c r="F23" s="8"/>
      <c r="G23" s="8"/>
      <c r="H23" s="8"/>
      <c r="I23" s="8"/>
      <c r="J23" s="9"/>
      <c r="K23" s="9"/>
      <c r="L23" s="8"/>
      <c r="M23" s="8"/>
      <c r="N23" s="8"/>
      <c r="O23" s="8"/>
      <c r="P23" s="8"/>
      <c r="Q23" s="9"/>
      <c r="R23" s="9"/>
      <c r="S23" s="8"/>
      <c r="T23" s="8"/>
      <c r="U23" s="8"/>
      <c r="V23" s="8"/>
      <c r="W23" s="8"/>
      <c r="X23" s="9"/>
      <c r="Y23" s="9"/>
      <c r="Z23" s="8"/>
      <c r="AA23" s="8"/>
      <c r="AB23" s="8"/>
      <c r="AC23" s="8"/>
      <c r="AD23" s="8"/>
      <c r="AE23" s="9"/>
      <c r="AF23" s="9"/>
      <c r="AG23" s="8"/>
      <c r="AH23" s="8"/>
      <c r="AI23" s="8">
        <f t="shared" si="0"/>
        <v>0</v>
      </c>
    </row>
    <row r="24" spans="1:35" x14ac:dyDescent="0.25">
      <c r="A24" s="29"/>
      <c r="B24" s="3" t="s">
        <v>9</v>
      </c>
      <c r="C24" s="3"/>
      <c r="D24" s="8"/>
      <c r="E24" s="8"/>
      <c r="F24" s="8"/>
      <c r="G24" s="8"/>
      <c r="H24" s="8"/>
      <c r="I24" s="8"/>
      <c r="J24" s="9"/>
      <c r="K24" s="9"/>
      <c r="L24" s="8"/>
      <c r="M24" s="8"/>
      <c r="N24" s="8"/>
      <c r="O24" s="8"/>
      <c r="P24" s="8"/>
      <c r="Q24" s="9"/>
      <c r="R24" s="9"/>
      <c r="S24" s="8"/>
      <c r="T24" s="8"/>
      <c r="U24" s="8"/>
      <c r="V24" s="8"/>
      <c r="W24" s="8"/>
      <c r="X24" s="9"/>
      <c r="Y24" s="9"/>
      <c r="Z24" s="8"/>
      <c r="AA24" s="8"/>
      <c r="AB24" s="8"/>
      <c r="AC24" s="8"/>
      <c r="AD24" s="8"/>
      <c r="AE24" s="9"/>
      <c r="AF24" s="9"/>
      <c r="AG24" s="8"/>
      <c r="AH24" s="8"/>
      <c r="AI24" s="8">
        <f t="shared" si="0"/>
        <v>0</v>
      </c>
    </row>
    <row r="25" spans="1:35" x14ac:dyDescent="0.25">
      <c r="A25" s="29"/>
      <c r="B25" s="3" t="s">
        <v>10</v>
      </c>
      <c r="C25" s="3" t="s">
        <v>30</v>
      </c>
      <c r="D25" s="8"/>
      <c r="E25" s="8">
        <f t="shared" ref="E25:AH25" si="6">D25+E23-E24-E26</f>
        <v>0</v>
      </c>
      <c r="F25" s="8">
        <f t="shared" si="6"/>
        <v>0</v>
      </c>
      <c r="G25" s="8">
        <f t="shared" si="6"/>
        <v>0</v>
      </c>
      <c r="H25" s="8">
        <f t="shared" si="6"/>
        <v>0</v>
      </c>
      <c r="I25" s="8">
        <f t="shared" si="6"/>
        <v>0</v>
      </c>
      <c r="J25" s="9">
        <f t="shared" si="6"/>
        <v>0</v>
      </c>
      <c r="K25" s="9">
        <f t="shared" si="6"/>
        <v>0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6"/>
        <v>0</v>
      </c>
      <c r="Q25" s="9">
        <f t="shared" si="6"/>
        <v>0</v>
      </c>
      <c r="R25" s="9">
        <f t="shared" si="6"/>
        <v>0</v>
      </c>
      <c r="S25" s="8">
        <f t="shared" si="6"/>
        <v>0</v>
      </c>
      <c r="T25" s="8">
        <f t="shared" si="6"/>
        <v>0</v>
      </c>
      <c r="U25" s="8">
        <f t="shared" si="6"/>
        <v>0</v>
      </c>
      <c r="V25" s="8">
        <f t="shared" si="6"/>
        <v>0</v>
      </c>
      <c r="W25" s="8">
        <f t="shared" si="6"/>
        <v>0</v>
      </c>
      <c r="X25" s="9">
        <f t="shared" si="6"/>
        <v>0</v>
      </c>
      <c r="Y25" s="9">
        <f t="shared" si="6"/>
        <v>0</v>
      </c>
      <c r="Z25" s="8">
        <f t="shared" si="6"/>
        <v>0</v>
      </c>
      <c r="AA25" s="8">
        <f t="shared" si="6"/>
        <v>0</v>
      </c>
      <c r="AB25" s="8">
        <f t="shared" si="6"/>
        <v>0</v>
      </c>
      <c r="AC25" s="8">
        <f t="shared" si="6"/>
        <v>0</v>
      </c>
      <c r="AD25" s="8">
        <f t="shared" si="6"/>
        <v>0</v>
      </c>
      <c r="AE25" s="9">
        <f t="shared" si="6"/>
        <v>0</v>
      </c>
      <c r="AF25" s="9">
        <f t="shared" si="6"/>
        <v>0</v>
      </c>
      <c r="AG25" s="8">
        <f t="shared" si="6"/>
        <v>0</v>
      </c>
      <c r="AH25" s="8">
        <f t="shared" si="6"/>
        <v>0</v>
      </c>
      <c r="AI25" s="8">
        <f t="shared" si="0"/>
        <v>0</v>
      </c>
    </row>
    <row r="26" spans="1:35" x14ac:dyDescent="0.25">
      <c r="A26" s="30"/>
      <c r="B26" s="3" t="s">
        <v>14</v>
      </c>
      <c r="C26" s="3" t="s">
        <v>31</v>
      </c>
      <c r="D26" s="8"/>
      <c r="E26" s="8"/>
      <c r="F26" s="8"/>
      <c r="G26" s="8"/>
      <c r="H26" s="8"/>
      <c r="I26" s="8"/>
      <c r="J26" s="9"/>
      <c r="K26" s="9"/>
      <c r="L26" s="8"/>
      <c r="M26" s="8"/>
      <c r="N26" s="8"/>
      <c r="O26" s="8"/>
      <c r="P26" s="8"/>
      <c r="Q26" s="9"/>
      <c r="R26" s="9"/>
      <c r="S26" s="8"/>
      <c r="T26" s="8"/>
      <c r="U26" s="8"/>
      <c r="V26" s="8"/>
      <c r="W26" s="8"/>
      <c r="X26" s="9"/>
      <c r="Y26" s="9"/>
      <c r="Z26" s="8"/>
      <c r="AA26" s="8"/>
      <c r="AB26" s="8"/>
      <c r="AC26" s="8"/>
      <c r="AD26" s="8"/>
      <c r="AE26" s="9"/>
      <c r="AF26" s="9"/>
      <c r="AG26" s="8"/>
      <c r="AH26" s="8"/>
      <c r="AI26" s="8">
        <f t="shared" si="0"/>
        <v>0</v>
      </c>
    </row>
    <row r="27" spans="1:35" hidden="1" x14ac:dyDescent="0.25">
      <c r="A27" s="28" t="s">
        <v>1</v>
      </c>
      <c r="B27" s="3" t="s">
        <v>7</v>
      </c>
      <c r="C27" s="3"/>
      <c r="D27" s="8"/>
      <c r="E27" s="8"/>
      <c r="F27" s="8"/>
      <c r="G27" s="8"/>
      <c r="H27" s="8"/>
      <c r="I27" s="8"/>
      <c r="J27" s="9"/>
      <c r="K27" s="9"/>
      <c r="L27" s="8"/>
      <c r="M27" s="8"/>
      <c r="N27" s="8"/>
      <c r="O27" s="8"/>
      <c r="P27" s="8"/>
      <c r="Q27" s="9"/>
      <c r="R27" s="9"/>
      <c r="S27" s="8"/>
      <c r="T27" s="8"/>
      <c r="U27" s="8"/>
      <c r="V27" s="8"/>
      <c r="W27" s="8"/>
      <c r="X27" s="9"/>
      <c r="Y27" s="9"/>
      <c r="Z27" s="8"/>
      <c r="AA27" s="8"/>
      <c r="AB27" s="8"/>
      <c r="AC27" s="8"/>
      <c r="AD27" s="8"/>
      <c r="AE27" s="9"/>
      <c r="AF27" s="9"/>
      <c r="AG27" s="8"/>
      <c r="AH27" s="8"/>
      <c r="AI27" s="8">
        <f t="shared" si="0"/>
        <v>0</v>
      </c>
    </row>
    <row r="28" spans="1:35" hidden="1" x14ac:dyDescent="0.25">
      <c r="A28" s="29"/>
      <c r="B28" s="3" t="s">
        <v>11</v>
      </c>
      <c r="C28" s="3"/>
      <c r="D28" s="8"/>
      <c r="E28" s="8"/>
      <c r="F28" s="8"/>
      <c r="G28" s="8"/>
      <c r="H28" s="8"/>
      <c r="I28" s="8"/>
      <c r="J28" s="9"/>
      <c r="K28" s="9"/>
      <c r="L28" s="8"/>
      <c r="M28" s="8"/>
      <c r="N28" s="8"/>
      <c r="O28" s="8"/>
      <c r="P28" s="8"/>
      <c r="Q28" s="9"/>
      <c r="R28" s="9"/>
      <c r="S28" s="8"/>
      <c r="T28" s="8"/>
      <c r="U28" s="8"/>
      <c r="V28" s="8"/>
      <c r="W28" s="8"/>
      <c r="X28" s="9"/>
      <c r="Y28" s="9"/>
      <c r="Z28" s="8"/>
      <c r="AA28" s="8"/>
      <c r="AB28" s="8"/>
      <c r="AC28" s="8"/>
      <c r="AD28" s="8"/>
      <c r="AE28" s="9"/>
      <c r="AF28" s="9"/>
      <c r="AG28" s="8"/>
      <c r="AH28" s="8"/>
      <c r="AI28" s="8">
        <f t="shared" si="0"/>
        <v>0</v>
      </c>
    </row>
    <row r="29" spans="1:35" hidden="1" x14ac:dyDescent="0.25">
      <c r="A29" s="29"/>
      <c r="B29" s="3" t="s">
        <v>15</v>
      </c>
      <c r="C29" s="3"/>
      <c r="D29" s="8"/>
      <c r="E29" s="8"/>
      <c r="F29" s="8"/>
      <c r="G29" s="8"/>
      <c r="H29" s="8"/>
      <c r="I29" s="8"/>
      <c r="J29" s="9"/>
      <c r="K29" s="9"/>
      <c r="L29" s="8"/>
      <c r="M29" s="8"/>
      <c r="N29" s="8"/>
      <c r="O29" s="8"/>
      <c r="P29" s="8"/>
      <c r="Q29" s="9"/>
      <c r="R29" s="9"/>
      <c r="S29" s="8"/>
      <c r="T29" s="8"/>
      <c r="U29" s="8"/>
      <c r="V29" s="8"/>
      <c r="W29" s="8"/>
      <c r="X29" s="9"/>
      <c r="Y29" s="9"/>
      <c r="Z29" s="8"/>
      <c r="AA29" s="8"/>
      <c r="AB29" s="8"/>
      <c r="AC29" s="8"/>
      <c r="AD29" s="8"/>
      <c r="AE29" s="9"/>
      <c r="AF29" s="9"/>
      <c r="AG29" s="8"/>
      <c r="AH29" s="8"/>
      <c r="AI29" s="8">
        <f t="shared" si="0"/>
        <v>0</v>
      </c>
    </row>
    <row r="30" spans="1:35" hidden="1" x14ac:dyDescent="0.25">
      <c r="A30" s="29"/>
      <c r="B30" s="3" t="s">
        <v>16</v>
      </c>
      <c r="C30" s="3"/>
      <c r="D30" s="8"/>
      <c r="E30" s="8">
        <f t="shared" ref="E30:AH30" si="7">D30+E29-E31</f>
        <v>0</v>
      </c>
      <c r="F30" s="8">
        <f t="shared" si="7"/>
        <v>0</v>
      </c>
      <c r="G30" s="8">
        <f t="shared" si="7"/>
        <v>0</v>
      </c>
      <c r="H30" s="8">
        <f t="shared" si="7"/>
        <v>0</v>
      </c>
      <c r="I30" s="8">
        <f t="shared" si="7"/>
        <v>0</v>
      </c>
      <c r="J30" s="9">
        <f t="shared" si="7"/>
        <v>0</v>
      </c>
      <c r="K30" s="9">
        <f t="shared" si="7"/>
        <v>0</v>
      </c>
      <c r="L30" s="8">
        <f t="shared" si="7"/>
        <v>0</v>
      </c>
      <c r="M30" s="8">
        <f t="shared" si="7"/>
        <v>0</v>
      </c>
      <c r="N30" s="8">
        <f t="shared" si="7"/>
        <v>0</v>
      </c>
      <c r="O30" s="8">
        <f t="shared" si="7"/>
        <v>0</v>
      </c>
      <c r="P30" s="8">
        <f t="shared" si="7"/>
        <v>0</v>
      </c>
      <c r="Q30" s="9">
        <f t="shared" si="7"/>
        <v>0</v>
      </c>
      <c r="R30" s="9">
        <f t="shared" si="7"/>
        <v>0</v>
      </c>
      <c r="S30" s="8">
        <f t="shared" si="7"/>
        <v>0</v>
      </c>
      <c r="T30" s="8">
        <f t="shared" si="7"/>
        <v>0</v>
      </c>
      <c r="U30" s="8">
        <f t="shared" si="7"/>
        <v>0</v>
      </c>
      <c r="V30" s="8">
        <f t="shared" si="7"/>
        <v>0</v>
      </c>
      <c r="W30" s="8">
        <f t="shared" si="7"/>
        <v>0</v>
      </c>
      <c r="X30" s="9">
        <f t="shared" si="7"/>
        <v>0</v>
      </c>
      <c r="Y30" s="9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0</v>
      </c>
      <c r="AC30" s="8">
        <f t="shared" si="7"/>
        <v>0</v>
      </c>
      <c r="AD30" s="8">
        <f t="shared" si="7"/>
        <v>0</v>
      </c>
      <c r="AE30" s="9">
        <f t="shared" si="7"/>
        <v>0</v>
      </c>
      <c r="AF30" s="9">
        <f t="shared" si="7"/>
        <v>0</v>
      </c>
      <c r="AG30" s="8">
        <f t="shared" si="7"/>
        <v>0</v>
      </c>
      <c r="AH30" s="8">
        <f t="shared" si="7"/>
        <v>0</v>
      </c>
      <c r="AI30" s="8">
        <f t="shared" si="0"/>
        <v>0</v>
      </c>
    </row>
    <row r="31" spans="1:35" hidden="1" x14ac:dyDescent="0.25">
      <c r="A31" s="29"/>
      <c r="B31" s="3" t="s">
        <v>8</v>
      </c>
      <c r="C31" s="3"/>
      <c r="D31" s="8"/>
      <c r="E31" s="8"/>
      <c r="F31" s="8"/>
      <c r="G31" s="8"/>
      <c r="H31" s="8"/>
      <c r="I31" s="8"/>
      <c r="J31" s="9"/>
      <c r="K31" s="9"/>
      <c r="L31" s="8"/>
      <c r="M31" s="8"/>
      <c r="N31" s="8"/>
      <c r="O31" s="8"/>
      <c r="P31" s="8"/>
      <c r="Q31" s="9"/>
      <c r="R31" s="9"/>
      <c r="S31" s="8"/>
      <c r="T31" s="8"/>
      <c r="U31" s="8"/>
      <c r="V31" s="8"/>
      <c r="W31" s="8"/>
      <c r="X31" s="9"/>
      <c r="Y31" s="9"/>
      <c r="Z31" s="8"/>
      <c r="AA31" s="8"/>
      <c r="AB31" s="8"/>
      <c r="AC31" s="8"/>
      <c r="AD31" s="8"/>
      <c r="AE31" s="9"/>
      <c r="AF31" s="9"/>
      <c r="AG31" s="8"/>
      <c r="AH31" s="8"/>
      <c r="AI31" s="8">
        <f t="shared" si="0"/>
        <v>0</v>
      </c>
    </row>
    <row r="32" spans="1:35" hidden="1" x14ac:dyDescent="0.25">
      <c r="A32" s="29"/>
      <c r="B32" s="3" t="s">
        <v>9</v>
      </c>
      <c r="C32" s="3"/>
      <c r="D32" s="8"/>
      <c r="E32" s="8"/>
      <c r="F32" s="8"/>
      <c r="G32" s="8"/>
      <c r="H32" s="8"/>
      <c r="I32" s="8"/>
      <c r="J32" s="9"/>
      <c r="K32" s="9"/>
      <c r="L32" s="8"/>
      <c r="M32" s="8"/>
      <c r="N32" s="8"/>
      <c r="O32" s="8"/>
      <c r="P32" s="8"/>
      <c r="Q32" s="9"/>
      <c r="R32" s="9"/>
      <c r="S32" s="8"/>
      <c r="T32" s="8"/>
      <c r="U32" s="8"/>
      <c r="V32" s="8"/>
      <c r="W32" s="8"/>
      <c r="X32" s="9"/>
      <c r="Y32" s="9"/>
      <c r="Z32" s="8"/>
      <c r="AA32" s="8"/>
      <c r="AB32" s="8"/>
      <c r="AC32" s="8"/>
      <c r="AD32" s="8"/>
      <c r="AE32" s="9"/>
      <c r="AF32" s="9"/>
      <c r="AG32" s="8"/>
      <c r="AH32" s="8"/>
      <c r="AI32" s="8">
        <f t="shared" si="0"/>
        <v>0</v>
      </c>
    </row>
    <row r="33" spans="1:35" hidden="1" x14ac:dyDescent="0.25">
      <c r="A33" s="29"/>
      <c r="B33" s="3" t="s">
        <v>10</v>
      </c>
      <c r="C33" s="3"/>
      <c r="D33" s="8"/>
      <c r="E33" s="8">
        <f t="shared" ref="E33:AH33" si="8">D33+E31-E32-E34</f>
        <v>0</v>
      </c>
      <c r="F33" s="8">
        <f t="shared" si="8"/>
        <v>0</v>
      </c>
      <c r="G33" s="8">
        <f t="shared" si="8"/>
        <v>0</v>
      </c>
      <c r="H33" s="8">
        <f t="shared" si="8"/>
        <v>0</v>
      </c>
      <c r="I33" s="8">
        <f t="shared" si="8"/>
        <v>0</v>
      </c>
      <c r="J33" s="9">
        <f t="shared" si="8"/>
        <v>0</v>
      </c>
      <c r="K33" s="9">
        <f t="shared" si="8"/>
        <v>0</v>
      </c>
      <c r="L33" s="8">
        <f t="shared" si="8"/>
        <v>0</v>
      </c>
      <c r="M33" s="8">
        <f t="shared" si="8"/>
        <v>0</v>
      </c>
      <c r="N33" s="8">
        <f t="shared" si="8"/>
        <v>0</v>
      </c>
      <c r="O33" s="8">
        <f t="shared" si="8"/>
        <v>0</v>
      </c>
      <c r="P33" s="8">
        <f t="shared" si="8"/>
        <v>0</v>
      </c>
      <c r="Q33" s="9">
        <f t="shared" si="8"/>
        <v>0</v>
      </c>
      <c r="R33" s="9">
        <f t="shared" si="8"/>
        <v>0</v>
      </c>
      <c r="S33" s="8">
        <f t="shared" si="8"/>
        <v>0</v>
      </c>
      <c r="T33" s="8">
        <f t="shared" si="8"/>
        <v>0</v>
      </c>
      <c r="U33" s="8">
        <f t="shared" si="8"/>
        <v>0</v>
      </c>
      <c r="V33" s="8">
        <f t="shared" si="8"/>
        <v>0</v>
      </c>
      <c r="W33" s="8">
        <f t="shared" si="8"/>
        <v>0</v>
      </c>
      <c r="X33" s="9">
        <f t="shared" si="8"/>
        <v>0</v>
      </c>
      <c r="Y33" s="9">
        <f t="shared" si="8"/>
        <v>0</v>
      </c>
      <c r="Z33" s="8">
        <f t="shared" si="8"/>
        <v>0</v>
      </c>
      <c r="AA33" s="8">
        <f t="shared" si="8"/>
        <v>0</v>
      </c>
      <c r="AB33" s="8">
        <f t="shared" si="8"/>
        <v>0</v>
      </c>
      <c r="AC33" s="8">
        <f t="shared" si="8"/>
        <v>0</v>
      </c>
      <c r="AD33" s="8">
        <f t="shared" si="8"/>
        <v>0</v>
      </c>
      <c r="AE33" s="9">
        <f t="shared" si="8"/>
        <v>0</v>
      </c>
      <c r="AF33" s="9">
        <f t="shared" si="8"/>
        <v>0</v>
      </c>
      <c r="AG33" s="8">
        <f t="shared" si="8"/>
        <v>0</v>
      </c>
      <c r="AH33" s="8">
        <f t="shared" si="8"/>
        <v>0</v>
      </c>
      <c r="AI33" s="8">
        <f t="shared" si="0"/>
        <v>0</v>
      </c>
    </row>
    <row r="34" spans="1:35" hidden="1" x14ac:dyDescent="0.25">
      <c r="A34" s="30"/>
      <c r="B34" s="3" t="s">
        <v>14</v>
      </c>
      <c r="C34" s="3"/>
      <c r="D34" s="8"/>
      <c r="E34" s="8"/>
      <c r="F34" s="8"/>
      <c r="G34" s="8"/>
      <c r="H34" s="8"/>
      <c r="I34" s="8"/>
      <c r="J34" s="9"/>
      <c r="K34" s="9"/>
      <c r="L34" s="8"/>
      <c r="M34" s="8"/>
      <c r="N34" s="8"/>
      <c r="O34" s="8"/>
      <c r="P34" s="8"/>
      <c r="Q34" s="9"/>
      <c r="R34" s="9"/>
      <c r="S34" s="8"/>
      <c r="T34" s="8"/>
      <c r="U34" s="8"/>
      <c r="V34" s="8"/>
      <c r="W34" s="8"/>
      <c r="X34" s="9"/>
      <c r="Y34" s="9"/>
      <c r="Z34" s="8"/>
      <c r="AA34" s="8"/>
      <c r="AB34" s="8"/>
      <c r="AC34" s="8"/>
      <c r="AD34" s="8"/>
      <c r="AE34" s="9"/>
      <c r="AF34" s="9"/>
      <c r="AG34" s="8"/>
      <c r="AH34" s="8"/>
      <c r="AI34" s="8">
        <f t="shared" si="0"/>
        <v>0</v>
      </c>
    </row>
    <row r="35" spans="1:35" hidden="1" x14ac:dyDescent="0.25"/>
  </sheetData>
  <mergeCells count="7">
    <mergeCell ref="A27:A34"/>
    <mergeCell ref="A1:A2"/>
    <mergeCell ref="D1:D2"/>
    <mergeCell ref="AI1:AI2"/>
    <mergeCell ref="A3:A10"/>
    <mergeCell ref="A11:A18"/>
    <mergeCell ref="A19:A26"/>
  </mergeCells>
  <phoneticPr fontId="1" type="noConversion"/>
  <pageMargins left="0.7" right="0.7" top="0.75" bottom="0.75" header="0.3" footer="0.3"/>
  <pageSetup paperSize="9" orientation="portrait" verticalDpi="18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workbookViewId="0">
      <pane xSplit="2" topLeftCell="Q1" activePane="topRight" state="frozen"/>
      <selection pane="topRight" activeCell="X7" sqref="X7:AB7"/>
    </sheetView>
  </sheetViews>
  <sheetFormatPr defaultColWidth="8.875" defaultRowHeight="15.75" x14ac:dyDescent="0.25"/>
  <cols>
    <col min="1" max="1" width="8.875" style="1"/>
    <col min="2" max="2" width="15.125" style="4" customWidth="1"/>
    <col min="3" max="3" width="15.25" style="4" customWidth="1"/>
    <col min="4" max="36" width="9.125" style="4" customWidth="1"/>
    <col min="37" max="16384" width="8.875" style="1"/>
  </cols>
  <sheetData>
    <row r="1" spans="1:36" x14ac:dyDescent="0.25">
      <c r="A1" s="31" t="s">
        <v>17</v>
      </c>
      <c r="B1" s="12" t="s">
        <v>5</v>
      </c>
      <c r="C1" s="14" t="s">
        <v>29</v>
      </c>
      <c r="D1" s="33" t="s">
        <v>4</v>
      </c>
      <c r="E1" s="6">
        <v>1</v>
      </c>
      <c r="F1" s="2">
        <v>2</v>
      </c>
      <c r="G1" s="2">
        <v>3</v>
      </c>
      <c r="H1" s="6">
        <v>4</v>
      </c>
      <c r="I1" s="6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6">
        <v>11</v>
      </c>
      <c r="P1" s="6">
        <v>12</v>
      </c>
      <c r="Q1" s="2">
        <v>13</v>
      </c>
      <c r="R1" s="2">
        <v>14</v>
      </c>
      <c r="S1" s="2">
        <v>15</v>
      </c>
      <c r="T1" s="2">
        <v>16</v>
      </c>
      <c r="U1" s="2">
        <v>17</v>
      </c>
      <c r="V1" s="6">
        <v>18</v>
      </c>
      <c r="W1" s="6">
        <v>19</v>
      </c>
      <c r="X1" s="2">
        <v>20</v>
      </c>
      <c r="Y1" s="2">
        <v>21</v>
      </c>
      <c r="Z1" s="2">
        <v>22</v>
      </c>
      <c r="AA1" s="2">
        <v>23</v>
      </c>
      <c r="AB1" s="2">
        <v>24</v>
      </c>
      <c r="AC1" s="6">
        <v>25</v>
      </c>
      <c r="AD1" s="6">
        <v>26</v>
      </c>
      <c r="AE1" s="2">
        <v>27</v>
      </c>
      <c r="AF1" s="2">
        <v>28</v>
      </c>
      <c r="AG1" s="2">
        <v>29</v>
      </c>
      <c r="AH1" s="2">
        <v>30</v>
      </c>
      <c r="AI1" s="2">
        <v>31</v>
      </c>
      <c r="AJ1" s="35" t="s">
        <v>18</v>
      </c>
    </row>
    <row r="2" spans="1:36" x14ac:dyDescent="0.25">
      <c r="A2" s="32"/>
      <c r="B2" s="13" t="s">
        <v>6</v>
      </c>
      <c r="C2" s="14"/>
      <c r="D2" s="34"/>
      <c r="E2" s="7" t="s">
        <v>22</v>
      </c>
      <c r="F2" s="3" t="s">
        <v>23</v>
      </c>
      <c r="G2" s="3" t="s">
        <v>24</v>
      </c>
      <c r="H2" s="7" t="s">
        <v>25</v>
      </c>
      <c r="I2" s="7" t="s">
        <v>19</v>
      </c>
      <c r="J2" s="3" t="s">
        <v>20</v>
      </c>
      <c r="K2" s="3" t="s">
        <v>21</v>
      </c>
      <c r="L2" s="3" t="s">
        <v>22</v>
      </c>
      <c r="M2" s="3" t="s">
        <v>23</v>
      </c>
      <c r="N2" s="3" t="s">
        <v>24</v>
      </c>
      <c r="O2" s="7" t="s">
        <v>25</v>
      </c>
      <c r="P2" s="7" t="s">
        <v>19</v>
      </c>
      <c r="Q2" s="3" t="s">
        <v>20</v>
      </c>
      <c r="R2" s="3" t="s">
        <v>21</v>
      </c>
      <c r="S2" s="3" t="s">
        <v>22</v>
      </c>
      <c r="T2" s="3" t="s">
        <v>23</v>
      </c>
      <c r="U2" s="3" t="s">
        <v>24</v>
      </c>
      <c r="V2" s="7" t="s">
        <v>25</v>
      </c>
      <c r="W2" s="7" t="s">
        <v>19</v>
      </c>
      <c r="X2" s="3" t="s">
        <v>20</v>
      </c>
      <c r="Y2" s="3" t="s">
        <v>21</v>
      </c>
      <c r="Z2" s="3" t="s">
        <v>22</v>
      </c>
      <c r="AA2" s="3" t="s">
        <v>23</v>
      </c>
      <c r="AB2" s="3" t="s">
        <v>24</v>
      </c>
      <c r="AC2" s="7" t="s">
        <v>25</v>
      </c>
      <c r="AD2" s="7" t="s">
        <v>19</v>
      </c>
      <c r="AE2" s="3" t="s">
        <v>20</v>
      </c>
      <c r="AF2" s="3" t="s">
        <v>21</v>
      </c>
      <c r="AG2" s="3" t="s">
        <v>22</v>
      </c>
      <c r="AH2" s="3" t="s">
        <v>23</v>
      </c>
      <c r="AI2" s="3" t="s">
        <v>24</v>
      </c>
      <c r="AJ2" s="36"/>
    </row>
    <row r="3" spans="1:36" x14ac:dyDescent="0.25">
      <c r="A3" s="28" t="s">
        <v>0</v>
      </c>
      <c r="B3" s="3" t="s">
        <v>7</v>
      </c>
      <c r="C3" s="11"/>
      <c r="D3" s="8"/>
      <c r="E3" s="9"/>
      <c r="F3" s="8"/>
      <c r="G3" s="8"/>
      <c r="H3" s="9"/>
      <c r="I3" s="9"/>
      <c r="J3" s="8"/>
      <c r="K3" s="8"/>
      <c r="L3" s="8"/>
      <c r="M3" s="8"/>
      <c r="N3" s="8"/>
      <c r="O3" s="9"/>
      <c r="P3" s="9"/>
      <c r="Q3" s="8"/>
      <c r="R3" s="8"/>
      <c r="S3" s="8"/>
      <c r="T3" s="8"/>
      <c r="U3" s="8"/>
      <c r="V3" s="9"/>
      <c r="W3" s="9"/>
      <c r="X3" s="8"/>
      <c r="Y3" s="8"/>
      <c r="Z3" s="8"/>
      <c r="AA3" s="8"/>
      <c r="AB3" s="8"/>
      <c r="AC3" s="9"/>
      <c r="AD3" s="9"/>
      <c r="AE3" s="8"/>
      <c r="AF3" s="8"/>
      <c r="AG3" s="8"/>
      <c r="AH3" s="8"/>
      <c r="AI3" s="8"/>
      <c r="AJ3" s="8">
        <f t="shared" ref="AJ3:AJ34" si="0">SUM(E3:AH3)</f>
        <v>0</v>
      </c>
    </row>
    <row r="4" spans="1:36" x14ac:dyDescent="0.25">
      <c r="A4" s="29"/>
      <c r="B4" s="5" t="s">
        <v>11</v>
      </c>
      <c r="C4" s="5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>
        <f t="shared" si="0"/>
        <v>0</v>
      </c>
    </row>
    <row r="5" spans="1:36" x14ac:dyDescent="0.25">
      <c r="A5" s="29"/>
      <c r="B5" s="3" t="s">
        <v>12</v>
      </c>
      <c r="C5" s="3"/>
      <c r="D5" s="8"/>
      <c r="E5" s="9"/>
      <c r="F5" s="8"/>
      <c r="G5" s="8">
        <f>25000</f>
        <v>25000</v>
      </c>
      <c r="H5" s="9"/>
      <c r="I5" s="9"/>
      <c r="J5" s="8"/>
      <c r="K5" s="8">
        <v>25000</v>
      </c>
      <c r="L5" s="8"/>
      <c r="M5" s="8"/>
      <c r="N5" s="8">
        <v>30000</v>
      </c>
      <c r="O5" s="9"/>
      <c r="P5" s="9"/>
      <c r="Q5" s="8"/>
      <c r="R5" s="8">
        <f>12705+20000</f>
        <v>32705</v>
      </c>
      <c r="S5" s="8"/>
      <c r="T5" s="8"/>
      <c r="U5" s="8">
        <v>38000</v>
      </c>
      <c r="V5" s="9"/>
      <c r="W5" s="9"/>
      <c r="X5" s="8"/>
      <c r="Y5" s="8">
        <v>25000</v>
      </c>
      <c r="Z5" s="8"/>
      <c r="AA5" s="8"/>
      <c r="AB5" s="8">
        <v>20000</v>
      </c>
      <c r="AC5" s="9"/>
      <c r="AD5" s="9"/>
      <c r="AE5" s="8">
        <f>20000+5000</f>
        <v>25000</v>
      </c>
      <c r="AF5" s="8"/>
      <c r="AG5" s="8"/>
      <c r="AH5" s="8">
        <v>24900</v>
      </c>
      <c r="AI5" s="8"/>
      <c r="AJ5" s="8">
        <f t="shared" si="0"/>
        <v>245605</v>
      </c>
    </row>
    <row r="6" spans="1:36" x14ac:dyDescent="0.25">
      <c r="A6" s="29"/>
      <c r="B6" s="3" t="s">
        <v>13</v>
      </c>
      <c r="C6" s="3" t="s">
        <v>26</v>
      </c>
      <c r="D6" s="8">
        <v>51859</v>
      </c>
      <c r="E6" s="9">
        <f>D6+E5-E7</f>
        <v>43941</v>
      </c>
      <c r="F6" s="8">
        <f>E6+F5-F7</f>
        <v>43941</v>
      </c>
      <c r="G6" s="8">
        <f t="shared" ref="G6:AI6" si="1">F6+G5-G7</f>
        <v>62043</v>
      </c>
      <c r="H6" s="9">
        <f t="shared" si="1"/>
        <v>53816</v>
      </c>
      <c r="I6" s="9">
        <f t="shared" si="1"/>
        <v>47532</v>
      </c>
      <c r="J6" s="8">
        <f t="shared" si="1"/>
        <v>38885</v>
      </c>
      <c r="K6" s="8">
        <f t="shared" si="1"/>
        <v>54825</v>
      </c>
      <c r="L6" s="8">
        <f t="shared" si="1"/>
        <v>45610</v>
      </c>
      <c r="M6" s="8">
        <f t="shared" si="1"/>
        <v>34759</v>
      </c>
      <c r="N6" s="8">
        <f t="shared" si="1"/>
        <v>53413</v>
      </c>
      <c r="O6" s="9">
        <f t="shared" si="1"/>
        <v>43096</v>
      </c>
      <c r="P6" s="9">
        <f t="shared" si="1"/>
        <v>36071</v>
      </c>
      <c r="Q6" s="8">
        <f t="shared" si="1"/>
        <v>24817</v>
      </c>
      <c r="R6" s="8">
        <f t="shared" si="1"/>
        <v>46194</v>
      </c>
      <c r="S6" s="8">
        <f t="shared" si="1"/>
        <v>34842</v>
      </c>
      <c r="T6" s="8">
        <f t="shared" si="1"/>
        <v>23515</v>
      </c>
      <c r="U6" s="8">
        <f t="shared" si="1"/>
        <v>50181</v>
      </c>
      <c r="V6" s="9">
        <f t="shared" si="1"/>
        <v>41323</v>
      </c>
      <c r="W6" s="9">
        <f t="shared" si="1"/>
        <v>41323</v>
      </c>
      <c r="X6" s="8">
        <f t="shared" si="1"/>
        <v>30171</v>
      </c>
      <c r="Y6" s="8">
        <f>X6+Y5-Y7-1</f>
        <v>43834</v>
      </c>
      <c r="Z6" s="8">
        <f t="shared" si="1"/>
        <v>32495</v>
      </c>
      <c r="AA6" s="8">
        <f t="shared" si="1"/>
        <v>21199</v>
      </c>
      <c r="AB6" s="8">
        <f t="shared" si="1"/>
        <v>30388</v>
      </c>
      <c r="AC6" s="9">
        <f t="shared" si="1"/>
        <v>30388</v>
      </c>
      <c r="AD6" s="9">
        <f t="shared" si="1"/>
        <v>23989</v>
      </c>
      <c r="AE6" s="8">
        <f t="shared" si="1"/>
        <v>37603</v>
      </c>
      <c r="AF6" s="8">
        <f t="shared" si="1"/>
        <v>26238</v>
      </c>
      <c r="AG6" s="8">
        <f t="shared" si="1"/>
        <v>14867</v>
      </c>
      <c r="AH6" s="8">
        <f t="shared" si="1"/>
        <v>28442</v>
      </c>
      <c r="AI6" s="8">
        <f t="shared" si="1"/>
        <v>17191</v>
      </c>
      <c r="AJ6" s="8">
        <f t="shared" si="0"/>
        <v>1139741</v>
      </c>
    </row>
    <row r="7" spans="1:36" x14ac:dyDescent="0.25">
      <c r="A7" s="29"/>
      <c r="B7" s="3" t="s">
        <v>8</v>
      </c>
      <c r="C7" s="3" t="s">
        <v>27</v>
      </c>
      <c r="D7" s="8"/>
      <c r="E7" s="9">
        <v>7918</v>
      </c>
      <c r="F7" s="8"/>
      <c r="G7" s="8">
        <v>6898</v>
      </c>
      <c r="H7" s="9">
        <v>8227</v>
      </c>
      <c r="I7" s="9">
        <v>6284</v>
      </c>
      <c r="J7" s="8">
        <v>8647</v>
      </c>
      <c r="K7" s="8">
        <v>9060</v>
      </c>
      <c r="L7" s="8">
        <v>9215</v>
      </c>
      <c r="M7" s="8">
        <v>10851</v>
      </c>
      <c r="N7" s="8">
        <v>11346</v>
      </c>
      <c r="O7" s="9">
        <v>10317</v>
      </c>
      <c r="P7" s="9">
        <v>7025</v>
      </c>
      <c r="Q7" s="8">
        <v>11254</v>
      </c>
      <c r="R7" s="8">
        <v>11328</v>
      </c>
      <c r="S7" s="8">
        <v>11352</v>
      </c>
      <c r="T7" s="8">
        <v>11327</v>
      </c>
      <c r="U7" s="8">
        <v>11334</v>
      </c>
      <c r="V7" s="9">
        <v>8858</v>
      </c>
      <c r="W7" s="9"/>
      <c r="X7" s="8">
        <v>11152</v>
      </c>
      <c r="Y7" s="8">
        <v>11336</v>
      </c>
      <c r="Z7" s="8">
        <v>11339</v>
      </c>
      <c r="AA7" s="8">
        <v>11296</v>
      </c>
      <c r="AB7" s="8">
        <v>10811</v>
      </c>
      <c r="AC7" s="9"/>
      <c r="AD7" s="9">
        <v>6399</v>
      </c>
      <c r="AE7" s="8">
        <v>11386</v>
      </c>
      <c r="AF7" s="8">
        <v>11365</v>
      </c>
      <c r="AG7" s="8">
        <v>11371</v>
      </c>
      <c r="AH7" s="8">
        <v>11325</v>
      </c>
      <c r="AI7" s="8">
        <v>11251</v>
      </c>
      <c r="AJ7" s="8">
        <f>SUM(E7:AI7)</f>
        <v>280272</v>
      </c>
    </row>
    <row r="8" spans="1:36" x14ac:dyDescent="0.25">
      <c r="A8" s="29"/>
      <c r="B8" s="3" t="s">
        <v>9</v>
      </c>
      <c r="C8" s="3"/>
      <c r="D8" s="8"/>
      <c r="E8" s="9"/>
      <c r="F8" s="8"/>
      <c r="G8" s="8"/>
      <c r="H8" s="9"/>
      <c r="I8" s="9"/>
      <c r="J8" s="8"/>
      <c r="K8" s="8"/>
      <c r="L8" s="8"/>
      <c r="M8" s="8"/>
      <c r="N8" s="8"/>
      <c r="O8" s="9"/>
      <c r="P8" s="9"/>
      <c r="Q8" s="8"/>
      <c r="R8" s="8"/>
      <c r="S8" s="8"/>
      <c r="T8" s="8"/>
      <c r="U8" s="8"/>
      <c r="V8" s="9"/>
      <c r="W8" s="9"/>
      <c r="X8" s="8"/>
      <c r="Y8" s="8"/>
      <c r="Z8" s="8"/>
      <c r="AA8" s="8"/>
      <c r="AB8" s="8"/>
      <c r="AC8" s="9"/>
      <c r="AD8" s="9"/>
      <c r="AE8" s="8"/>
      <c r="AF8" s="8"/>
      <c r="AG8" s="8"/>
      <c r="AH8" s="8"/>
      <c r="AI8" s="8"/>
      <c r="AJ8" s="8">
        <f t="shared" si="0"/>
        <v>0</v>
      </c>
    </row>
    <row r="9" spans="1:36" x14ac:dyDescent="0.25">
      <c r="A9" s="29"/>
      <c r="B9" s="3" t="s">
        <v>10</v>
      </c>
      <c r="C9" s="3" t="s">
        <v>30</v>
      </c>
      <c r="D9" s="8">
        <v>102640</v>
      </c>
      <c r="E9" s="9">
        <f t="shared" ref="E9:AI9" si="2">D9+E7-E8-E10</f>
        <v>110558</v>
      </c>
      <c r="F9" s="8">
        <f t="shared" si="2"/>
        <v>110558</v>
      </c>
      <c r="G9" s="8">
        <f t="shared" si="2"/>
        <v>117456</v>
      </c>
      <c r="H9" s="9">
        <f t="shared" si="2"/>
        <v>125683</v>
      </c>
      <c r="I9" s="9">
        <f t="shared" si="2"/>
        <v>131967</v>
      </c>
      <c r="J9" s="8">
        <f t="shared" si="2"/>
        <v>140614</v>
      </c>
      <c r="K9" s="8">
        <f t="shared" si="2"/>
        <v>149674</v>
      </c>
      <c r="L9" s="8">
        <f t="shared" si="2"/>
        <v>103889</v>
      </c>
      <c r="M9" s="8">
        <f t="shared" si="2"/>
        <v>114740</v>
      </c>
      <c r="N9" s="8">
        <f t="shared" si="2"/>
        <v>126086</v>
      </c>
      <c r="O9" s="9">
        <f t="shared" si="2"/>
        <v>136403</v>
      </c>
      <c r="P9" s="9">
        <f t="shared" si="2"/>
        <v>143428</v>
      </c>
      <c r="Q9" s="8">
        <f t="shared" si="2"/>
        <v>154682</v>
      </c>
      <c r="R9" s="8">
        <f t="shared" si="2"/>
        <v>56248</v>
      </c>
      <c r="S9" s="8">
        <f t="shared" si="2"/>
        <v>67600</v>
      </c>
      <c r="T9" s="8">
        <f t="shared" si="2"/>
        <v>78927</v>
      </c>
      <c r="U9" s="8">
        <f t="shared" si="2"/>
        <v>73761</v>
      </c>
      <c r="V9" s="9">
        <f t="shared" si="2"/>
        <v>82619</v>
      </c>
      <c r="W9" s="9">
        <f t="shared" si="2"/>
        <v>82619</v>
      </c>
      <c r="X9" s="8">
        <f t="shared" si="2"/>
        <v>93771</v>
      </c>
      <c r="Y9" s="8">
        <f>X9+Y7-Y8-Y10</f>
        <v>50107</v>
      </c>
      <c r="Z9" s="8">
        <f t="shared" si="2"/>
        <v>61446</v>
      </c>
      <c r="AA9" s="8">
        <f t="shared" si="2"/>
        <v>72742</v>
      </c>
      <c r="AB9" s="8">
        <f t="shared" si="2"/>
        <v>83553</v>
      </c>
      <c r="AC9" s="9">
        <f t="shared" si="2"/>
        <v>83553</v>
      </c>
      <c r="AD9" s="9">
        <f t="shared" si="2"/>
        <v>89952</v>
      </c>
      <c r="AE9" s="8">
        <f t="shared" si="2"/>
        <v>101338</v>
      </c>
      <c r="AF9" s="8">
        <f t="shared" si="2"/>
        <v>57703</v>
      </c>
      <c r="AG9" s="8">
        <f t="shared" si="2"/>
        <v>69074</v>
      </c>
      <c r="AH9" s="8">
        <f t="shared" si="2"/>
        <v>80399</v>
      </c>
      <c r="AI9" s="8">
        <f t="shared" si="2"/>
        <v>91650</v>
      </c>
      <c r="AJ9" s="8">
        <f t="shared" si="0"/>
        <v>2951150</v>
      </c>
    </row>
    <row r="10" spans="1:36" x14ac:dyDescent="0.25">
      <c r="A10" s="30"/>
      <c r="B10" s="3" t="s">
        <v>14</v>
      </c>
      <c r="C10" s="3" t="s">
        <v>31</v>
      </c>
      <c r="D10" s="8"/>
      <c r="E10" s="9"/>
      <c r="F10" s="8"/>
      <c r="G10" s="8"/>
      <c r="H10" s="9"/>
      <c r="I10" s="9"/>
      <c r="J10" s="8"/>
      <c r="K10" s="8"/>
      <c r="L10" s="8">
        <v>55000</v>
      </c>
      <c r="M10" s="8"/>
      <c r="N10" s="8"/>
      <c r="O10" s="9"/>
      <c r="P10" s="9"/>
      <c r="Q10" s="8"/>
      <c r="R10" s="8">
        <f>21762+33000+49500+5500</f>
        <v>109762</v>
      </c>
      <c r="S10" s="8"/>
      <c r="T10" s="8"/>
      <c r="U10" s="8">
        <v>16500</v>
      </c>
      <c r="V10" s="9"/>
      <c r="W10" s="9"/>
      <c r="X10" s="8"/>
      <c r="Y10" s="8">
        <v>55000</v>
      </c>
      <c r="Z10" s="8"/>
      <c r="AA10" s="8"/>
      <c r="AB10" s="8"/>
      <c r="AC10" s="9"/>
      <c r="AD10" s="9"/>
      <c r="AE10" s="8"/>
      <c r="AF10" s="8">
        <v>55000</v>
      </c>
      <c r="AG10" s="8"/>
      <c r="AH10" s="8"/>
      <c r="AI10" s="8"/>
      <c r="AJ10" s="8">
        <f t="shared" si="0"/>
        <v>291262</v>
      </c>
    </row>
    <row r="11" spans="1:36" x14ac:dyDescent="0.25">
      <c r="A11" s="28" t="s">
        <v>3</v>
      </c>
      <c r="B11" s="3" t="s">
        <v>7</v>
      </c>
      <c r="C11" s="11"/>
      <c r="D11" s="8"/>
      <c r="E11" s="9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  <c r="AG11" s="8"/>
      <c r="AH11" s="8"/>
      <c r="AI11" s="8"/>
      <c r="AJ11" s="8">
        <f t="shared" si="0"/>
        <v>0</v>
      </c>
    </row>
    <row r="12" spans="1:36" x14ac:dyDescent="0.25">
      <c r="A12" s="29"/>
      <c r="B12" s="5" t="s">
        <v>11</v>
      </c>
      <c r="C12" s="5" t="s">
        <v>28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>
        <f t="shared" si="0"/>
        <v>0</v>
      </c>
    </row>
    <row r="13" spans="1:36" x14ac:dyDescent="0.25">
      <c r="A13" s="29"/>
      <c r="B13" s="3" t="s">
        <v>15</v>
      </c>
      <c r="C13" s="3"/>
      <c r="D13" s="8"/>
      <c r="E13" s="9"/>
      <c r="F13" s="8"/>
      <c r="G13" s="8">
        <f>300+29200</f>
        <v>29500</v>
      </c>
      <c r="H13" s="9"/>
      <c r="I13" s="9"/>
      <c r="J13" s="8"/>
      <c r="K13" s="8">
        <v>31200</v>
      </c>
      <c r="L13" s="8"/>
      <c r="M13" s="8"/>
      <c r="N13" s="8">
        <v>25600</v>
      </c>
      <c r="O13" s="9"/>
      <c r="P13" s="9"/>
      <c r="Q13" s="8"/>
      <c r="R13" s="8">
        <f>11730+14330</f>
        <v>26060</v>
      </c>
      <c r="S13" s="8"/>
      <c r="T13" s="8"/>
      <c r="U13" s="8">
        <v>22400</v>
      </c>
      <c r="V13" s="9"/>
      <c r="W13" s="9"/>
      <c r="X13" s="8"/>
      <c r="Y13" s="8">
        <v>30800</v>
      </c>
      <c r="Z13" s="8"/>
      <c r="AA13" s="8"/>
      <c r="AB13" s="8">
        <v>33600</v>
      </c>
      <c r="AC13" s="9"/>
      <c r="AD13" s="9"/>
      <c r="AE13" s="8">
        <v>30800</v>
      </c>
      <c r="AF13" s="8"/>
      <c r="AG13" s="8"/>
      <c r="AH13" s="8">
        <v>30800</v>
      </c>
      <c r="AI13" s="8"/>
      <c r="AJ13" s="8">
        <f t="shared" si="0"/>
        <v>260760</v>
      </c>
    </row>
    <row r="14" spans="1:36" x14ac:dyDescent="0.25">
      <c r="A14" s="29"/>
      <c r="B14" s="3" t="s">
        <v>16</v>
      </c>
      <c r="C14" s="3" t="s">
        <v>26</v>
      </c>
      <c r="D14" s="8">
        <v>51000</v>
      </c>
      <c r="E14" s="9">
        <f>D14+E13-E15</f>
        <v>44675</v>
      </c>
      <c r="F14" s="8">
        <f>E14+F13-F15</f>
        <v>44675</v>
      </c>
      <c r="G14" s="8">
        <f t="shared" ref="G14:AI14" si="3">F14+G13-G15</f>
        <v>66587</v>
      </c>
      <c r="H14" s="9">
        <f t="shared" si="3"/>
        <v>56997</v>
      </c>
      <c r="I14" s="9">
        <f t="shared" si="3"/>
        <v>51650</v>
      </c>
      <c r="J14" s="8">
        <f t="shared" si="3"/>
        <v>43408</v>
      </c>
      <c r="K14" s="8">
        <f t="shared" si="3"/>
        <v>63625</v>
      </c>
      <c r="L14" s="8">
        <f t="shared" si="3"/>
        <v>51333</v>
      </c>
      <c r="M14" s="8">
        <f t="shared" si="3"/>
        <v>39892</v>
      </c>
      <c r="N14" s="8">
        <f t="shared" si="3"/>
        <v>54982</v>
      </c>
      <c r="O14" s="9">
        <f t="shared" si="3"/>
        <v>46709</v>
      </c>
      <c r="P14" s="9">
        <f t="shared" si="3"/>
        <v>42394</v>
      </c>
      <c r="Q14" s="8">
        <f t="shared" si="3"/>
        <v>31585</v>
      </c>
      <c r="R14" s="8">
        <f t="shared" si="3"/>
        <v>46668</v>
      </c>
      <c r="S14" s="8">
        <f t="shared" si="3"/>
        <v>35676</v>
      </c>
      <c r="T14" s="8">
        <f t="shared" si="3"/>
        <v>24677</v>
      </c>
      <c r="U14" s="8">
        <f t="shared" si="3"/>
        <v>36082</v>
      </c>
      <c r="V14" s="9">
        <f t="shared" si="3"/>
        <v>28379</v>
      </c>
      <c r="W14" s="9">
        <f t="shared" si="3"/>
        <v>28379</v>
      </c>
      <c r="X14" s="8">
        <f t="shared" si="3"/>
        <v>17527</v>
      </c>
      <c r="Y14" s="8">
        <f>X14+Y13-Y15-1</f>
        <v>37339</v>
      </c>
      <c r="Z14" s="8">
        <f t="shared" si="3"/>
        <v>26749</v>
      </c>
      <c r="AA14" s="8">
        <f t="shared" si="3"/>
        <v>15891</v>
      </c>
      <c r="AB14" s="8">
        <f t="shared" si="3"/>
        <v>38154</v>
      </c>
      <c r="AC14" s="9">
        <f t="shared" si="3"/>
        <v>38154</v>
      </c>
      <c r="AD14" s="9">
        <f t="shared" si="3"/>
        <v>35959</v>
      </c>
      <c r="AE14" s="8">
        <f t="shared" si="3"/>
        <v>55878</v>
      </c>
      <c r="AF14" s="8">
        <f t="shared" si="3"/>
        <v>45317</v>
      </c>
      <c r="AG14" s="8">
        <f t="shared" si="3"/>
        <v>34997</v>
      </c>
      <c r="AH14" s="8">
        <f>AG14+AH13-AH15</f>
        <v>55125</v>
      </c>
      <c r="AI14" s="8">
        <f t="shared" si="3"/>
        <v>44240</v>
      </c>
      <c r="AJ14" s="8">
        <f t="shared" si="0"/>
        <v>1239463</v>
      </c>
    </row>
    <row r="15" spans="1:36" x14ac:dyDescent="0.25">
      <c r="A15" s="29"/>
      <c r="B15" s="3" t="s">
        <v>8</v>
      </c>
      <c r="C15" s="3" t="s">
        <v>27</v>
      </c>
      <c r="D15" s="8"/>
      <c r="E15" s="9">
        <v>6325</v>
      </c>
      <c r="F15" s="8"/>
      <c r="G15" s="8">
        <v>7588</v>
      </c>
      <c r="H15" s="9">
        <v>9590</v>
      </c>
      <c r="I15" s="9">
        <v>5347</v>
      </c>
      <c r="J15" s="8">
        <v>8242</v>
      </c>
      <c r="K15" s="8">
        <v>10983</v>
      </c>
      <c r="L15" s="8">
        <v>12292</v>
      </c>
      <c r="M15" s="8">
        <v>11441</v>
      </c>
      <c r="N15" s="8">
        <v>10510</v>
      </c>
      <c r="O15" s="9">
        <v>8273</v>
      </c>
      <c r="P15" s="9">
        <v>4315</v>
      </c>
      <c r="Q15" s="8">
        <v>10809</v>
      </c>
      <c r="R15" s="8">
        <v>10977</v>
      </c>
      <c r="S15" s="8">
        <v>10992</v>
      </c>
      <c r="T15" s="8">
        <v>10999</v>
      </c>
      <c r="U15" s="8">
        <v>10995</v>
      </c>
      <c r="V15" s="9">
        <v>7703</v>
      </c>
      <c r="W15" s="9"/>
      <c r="X15" s="8">
        <v>10852</v>
      </c>
      <c r="Y15" s="8">
        <v>10987</v>
      </c>
      <c r="Z15" s="8">
        <v>10590</v>
      </c>
      <c r="AA15" s="8">
        <v>10858</v>
      </c>
      <c r="AB15" s="8">
        <v>11337</v>
      </c>
      <c r="AC15" s="9"/>
      <c r="AD15" s="9">
        <v>2195</v>
      </c>
      <c r="AE15" s="8">
        <v>10881</v>
      </c>
      <c r="AF15" s="8">
        <v>10561</v>
      </c>
      <c r="AG15" s="8">
        <v>10320</v>
      </c>
      <c r="AH15" s="8">
        <v>10672</v>
      </c>
      <c r="AI15" s="8">
        <v>10885</v>
      </c>
      <c r="AJ15" s="8">
        <f>SUM(E15:AI15)</f>
        <v>267519</v>
      </c>
    </row>
    <row r="16" spans="1:36" x14ac:dyDescent="0.25">
      <c r="A16" s="29"/>
      <c r="B16" s="3" t="s">
        <v>9</v>
      </c>
      <c r="C16" s="3"/>
      <c r="D16" s="8"/>
      <c r="E16" s="9"/>
      <c r="F16" s="8"/>
      <c r="G16" s="8"/>
      <c r="H16" s="9"/>
      <c r="I16" s="9"/>
      <c r="J16" s="8"/>
      <c r="K16" s="8"/>
      <c r="L16" s="8"/>
      <c r="M16" s="8"/>
      <c r="N16" s="8"/>
      <c r="O16" s="9"/>
      <c r="P16" s="9"/>
      <c r="Q16" s="8"/>
      <c r="R16" s="8"/>
      <c r="S16" s="8"/>
      <c r="T16" s="8"/>
      <c r="U16" s="8"/>
      <c r="V16" s="9"/>
      <c r="W16" s="9"/>
      <c r="X16" s="8"/>
      <c r="Y16" s="8"/>
      <c r="Z16" s="8"/>
      <c r="AA16" s="8"/>
      <c r="AB16" s="8"/>
      <c r="AC16" s="9"/>
      <c r="AD16" s="9"/>
      <c r="AE16" s="8"/>
      <c r="AF16" s="8"/>
      <c r="AG16" s="8"/>
      <c r="AH16" s="8"/>
      <c r="AI16" s="8"/>
      <c r="AJ16" s="8">
        <f t="shared" si="0"/>
        <v>0</v>
      </c>
    </row>
    <row r="17" spans="1:36" x14ac:dyDescent="0.25">
      <c r="A17" s="29"/>
      <c r="B17" s="3" t="s">
        <v>10</v>
      </c>
      <c r="C17" s="3" t="s">
        <v>30</v>
      </c>
      <c r="D17" s="8">
        <v>129252</v>
      </c>
      <c r="E17" s="9">
        <f t="shared" ref="E17:AI17" si="4">D17+E15-E16-E18</f>
        <v>135577</v>
      </c>
      <c r="F17" s="8">
        <f t="shared" si="4"/>
        <v>135577</v>
      </c>
      <c r="G17" s="8">
        <f t="shared" si="4"/>
        <v>143165</v>
      </c>
      <c r="H17" s="9">
        <f t="shared" si="4"/>
        <v>152755</v>
      </c>
      <c r="I17" s="9">
        <f t="shared" si="4"/>
        <v>158102</v>
      </c>
      <c r="J17" s="8">
        <f t="shared" si="4"/>
        <v>166344</v>
      </c>
      <c r="K17" s="8">
        <f t="shared" si="4"/>
        <v>177327</v>
      </c>
      <c r="L17" s="8">
        <f t="shared" si="4"/>
        <v>133619</v>
      </c>
      <c r="M17" s="8">
        <f t="shared" si="4"/>
        <v>145060</v>
      </c>
      <c r="N17" s="8">
        <f t="shared" si="4"/>
        <v>155570</v>
      </c>
      <c r="O17" s="9">
        <f t="shared" si="4"/>
        <v>163843</v>
      </c>
      <c r="P17" s="9">
        <f t="shared" si="4"/>
        <v>168158</v>
      </c>
      <c r="Q17" s="8">
        <f t="shared" si="4"/>
        <v>178967</v>
      </c>
      <c r="R17" s="8">
        <f t="shared" si="4"/>
        <v>77944</v>
      </c>
      <c r="S17" s="8">
        <f t="shared" si="4"/>
        <v>88936</v>
      </c>
      <c r="T17" s="8">
        <f t="shared" si="4"/>
        <v>99935</v>
      </c>
      <c r="U17" s="8">
        <f t="shared" si="4"/>
        <v>103930</v>
      </c>
      <c r="V17" s="9">
        <f t="shared" si="4"/>
        <v>111633</v>
      </c>
      <c r="W17" s="9">
        <f t="shared" si="4"/>
        <v>111633</v>
      </c>
      <c r="X17" s="8">
        <f t="shared" si="4"/>
        <v>122485</v>
      </c>
      <c r="Y17" s="8">
        <f t="shared" si="4"/>
        <v>77472</v>
      </c>
      <c r="Z17" s="8">
        <f t="shared" si="4"/>
        <v>88062</v>
      </c>
      <c r="AA17" s="8">
        <f t="shared" si="4"/>
        <v>98920</v>
      </c>
      <c r="AB17" s="8">
        <f t="shared" si="4"/>
        <v>110257</v>
      </c>
      <c r="AC17" s="9">
        <f t="shared" si="4"/>
        <v>110257</v>
      </c>
      <c r="AD17" s="9">
        <f t="shared" si="4"/>
        <v>112452</v>
      </c>
      <c r="AE17" s="8">
        <f t="shared" si="4"/>
        <v>123333</v>
      </c>
      <c r="AF17" s="8">
        <f t="shared" si="4"/>
        <v>77894</v>
      </c>
      <c r="AG17" s="8">
        <f t="shared" si="4"/>
        <v>88214</v>
      </c>
      <c r="AH17" s="8">
        <f t="shared" si="4"/>
        <v>98886</v>
      </c>
      <c r="AI17" s="8">
        <f t="shared" si="4"/>
        <v>109771</v>
      </c>
      <c r="AJ17" s="8">
        <f t="shared" si="0"/>
        <v>3716307</v>
      </c>
    </row>
    <row r="18" spans="1:36" x14ac:dyDescent="0.25">
      <c r="A18" s="30"/>
      <c r="B18" s="3" t="s">
        <v>14</v>
      </c>
      <c r="C18" s="3" t="s">
        <v>31</v>
      </c>
      <c r="D18" s="8"/>
      <c r="E18" s="9"/>
      <c r="F18" s="8"/>
      <c r="G18" s="8"/>
      <c r="H18" s="9"/>
      <c r="I18" s="9"/>
      <c r="J18" s="8"/>
      <c r="K18" s="8"/>
      <c r="L18" s="8">
        <v>56000</v>
      </c>
      <c r="M18" s="8"/>
      <c r="N18" s="8"/>
      <c r="O18" s="9"/>
      <c r="P18" s="9"/>
      <c r="Q18" s="8"/>
      <c r="R18" s="8">
        <f>38500+17500+56000</f>
        <v>112000</v>
      </c>
      <c r="S18" s="8"/>
      <c r="T18" s="8"/>
      <c r="U18" s="8">
        <v>7000</v>
      </c>
      <c r="V18" s="9"/>
      <c r="W18" s="9"/>
      <c r="X18" s="8"/>
      <c r="Y18" s="8">
        <v>56000</v>
      </c>
      <c r="Z18" s="8"/>
      <c r="AA18" s="8"/>
      <c r="AB18" s="8"/>
      <c r="AC18" s="9"/>
      <c r="AD18" s="9"/>
      <c r="AE18" s="8"/>
      <c r="AF18" s="8">
        <f>49000+7000</f>
        <v>56000</v>
      </c>
      <c r="AG18" s="8"/>
      <c r="AH18" s="8"/>
      <c r="AI18" s="8"/>
      <c r="AJ18" s="8">
        <f t="shared" si="0"/>
        <v>287000</v>
      </c>
    </row>
    <row r="19" spans="1:36" x14ac:dyDescent="0.25">
      <c r="A19" s="28" t="s">
        <v>2</v>
      </c>
      <c r="B19" s="3" t="s">
        <v>7</v>
      </c>
      <c r="C19" s="11"/>
      <c r="D19" s="8"/>
      <c r="E19" s="9"/>
      <c r="F19" s="8"/>
      <c r="G19" s="8"/>
      <c r="H19" s="9"/>
      <c r="I19" s="9"/>
      <c r="J19" s="8"/>
      <c r="K19" s="8"/>
      <c r="L19" s="8"/>
      <c r="M19" s="8"/>
      <c r="N19" s="8"/>
      <c r="O19" s="9"/>
      <c r="P19" s="9"/>
      <c r="Q19" s="8"/>
      <c r="R19" s="8"/>
      <c r="S19" s="8"/>
      <c r="T19" s="8"/>
      <c r="U19" s="8"/>
      <c r="V19" s="9"/>
      <c r="W19" s="9"/>
      <c r="X19" s="8"/>
      <c r="Y19" s="8"/>
      <c r="Z19" s="8"/>
      <c r="AA19" s="8"/>
      <c r="AB19" s="8"/>
      <c r="AC19" s="9"/>
      <c r="AD19" s="9"/>
      <c r="AE19" s="8"/>
      <c r="AF19" s="8"/>
      <c r="AG19" s="8"/>
      <c r="AH19" s="8"/>
      <c r="AI19" s="8"/>
      <c r="AJ19" s="8">
        <f t="shared" si="0"/>
        <v>0</v>
      </c>
    </row>
    <row r="20" spans="1:36" x14ac:dyDescent="0.25">
      <c r="A20" s="29"/>
      <c r="B20" s="5" t="s">
        <v>11</v>
      </c>
      <c r="C20" s="5" t="s">
        <v>28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>
        <f t="shared" si="0"/>
        <v>0</v>
      </c>
    </row>
    <row r="21" spans="1:36" x14ac:dyDescent="0.25">
      <c r="A21" s="29"/>
      <c r="B21" s="3" t="s">
        <v>15</v>
      </c>
      <c r="C21" s="3"/>
      <c r="D21" s="8"/>
      <c r="E21" s="9"/>
      <c r="F21" s="8"/>
      <c r="G21" s="8"/>
      <c r="H21" s="9"/>
      <c r="I21" s="9"/>
      <c r="J21" s="8"/>
      <c r="K21" s="8"/>
      <c r="L21" s="8"/>
      <c r="M21" s="8"/>
      <c r="N21" s="8"/>
      <c r="O21" s="9"/>
      <c r="P21" s="9"/>
      <c r="Q21" s="8"/>
      <c r="R21" s="8"/>
      <c r="S21" s="8"/>
      <c r="T21" s="8"/>
      <c r="U21" s="8"/>
      <c r="V21" s="9"/>
      <c r="W21" s="9"/>
      <c r="X21" s="8"/>
      <c r="Y21" s="8"/>
      <c r="Z21" s="8"/>
      <c r="AA21" s="8"/>
      <c r="AB21" s="8"/>
      <c r="AC21" s="9"/>
      <c r="AD21" s="9"/>
      <c r="AE21" s="8"/>
      <c r="AF21" s="8"/>
      <c r="AG21" s="8"/>
      <c r="AH21" s="8"/>
      <c r="AI21" s="8"/>
      <c r="AJ21" s="8">
        <f t="shared" si="0"/>
        <v>0</v>
      </c>
    </row>
    <row r="22" spans="1:36" x14ac:dyDescent="0.25">
      <c r="A22" s="29"/>
      <c r="B22" s="3" t="s">
        <v>16</v>
      </c>
      <c r="C22" s="3" t="s">
        <v>26</v>
      </c>
      <c r="D22" s="8"/>
      <c r="E22" s="9">
        <f>D22+E21-E23</f>
        <v>0</v>
      </c>
      <c r="F22" s="8">
        <f>E22+F21-F23</f>
        <v>0</v>
      </c>
      <c r="G22" s="8">
        <f t="shared" ref="G22:AI22" si="5">F22+G21-G23</f>
        <v>0</v>
      </c>
      <c r="H22" s="9">
        <f t="shared" si="5"/>
        <v>0</v>
      </c>
      <c r="I22" s="9">
        <f t="shared" si="5"/>
        <v>0</v>
      </c>
      <c r="J22" s="8">
        <f t="shared" si="5"/>
        <v>0</v>
      </c>
      <c r="K22" s="8">
        <f t="shared" si="5"/>
        <v>0</v>
      </c>
      <c r="L22" s="8">
        <f t="shared" si="5"/>
        <v>0</v>
      </c>
      <c r="M22" s="8">
        <f t="shared" si="5"/>
        <v>0</v>
      </c>
      <c r="N22" s="8">
        <f t="shared" si="5"/>
        <v>0</v>
      </c>
      <c r="O22" s="9">
        <f t="shared" si="5"/>
        <v>0</v>
      </c>
      <c r="P22" s="9">
        <f t="shared" si="5"/>
        <v>0</v>
      </c>
      <c r="Q22" s="8">
        <f t="shared" si="5"/>
        <v>0</v>
      </c>
      <c r="R22" s="8">
        <f t="shared" si="5"/>
        <v>0</v>
      </c>
      <c r="S22" s="8">
        <f t="shared" si="5"/>
        <v>0</v>
      </c>
      <c r="T22" s="8">
        <f t="shared" si="5"/>
        <v>0</v>
      </c>
      <c r="U22" s="8">
        <f t="shared" si="5"/>
        <v>0</v>
      </c>
      <c r="V22" s="9">
        <f t="shared" si="5"/>
        <v>0</v>
      </c>
      <c r="W22" s="9">
        <f t="shared" si="5"/>
        <v>0</v>
      </c>
      <c r="X22" s="8">
        <f t="shared" si="5"/>
        <v>0</v>
      </c>
      <c r="Y22" s="8">
        <f t="shared" si="5"/>
        <v>0</v>
      </c>
      <c r="Z22" s="8">
        <f t="shared" si="5"/>
        <v>0</v>
      </c>
      <c r="AA22" s="8">
        <f t="shared" si="5"/>
        <v>0</v>
      </c>
      <c r="AB22" s="8">
        <f t="shared" si="5"/>
        <v>0</v>
      </c>
      <c r="AC22" s="9">
        <f t="shared" si="5"/>
        <v>0</v>
      </c>
      <c r="AD22" s="9">
        <f t="shared" si="5"/>
        <v>0</v>
      </c>
      <c r="AE22" s="8">
        <f t="shared" si="5"/>
        <v>0</v>
      </c>
      <c r="AF22" s="8">
        <f t="shared" si="5"/>
        <v>0</v>
      </c>
      <c r="AG22" s="8">
        <f t="shared" si="5"/>
        <v>0</v>
      </c>
      <c r="AH22" s="8">
        <f t="shared" si="5"/>
        <v>0</v>
      </c>
      <c r="AI22" s="8">
        <f t="shared" si="5"/>
        <v>0</v>
      </c>
      <c r="AJ22" s="8">
        <f t="shared" si="0"/>
        <v>0</v>
      </c>
    </row>
    <row r="23" spans="1:36" x14ac:dyDescent="0.25">
      <c r="A23" s="29"/>
      <c r="B23" s="3" t="s">
        <v>8</v>
      </c>
      <c r="C23" s="3" t="s">
        <v>27</v>
      </c>
      <c r="D23" s="8"/>
      <c r="E23" s="9"/>
      <c r="F23" s="8"/>
      <c r="G23" s="8"/>
      <c r="H23" s="9"/>
      <c r="I23" s="9"/>
      <c r="J23" s="8"/>
      <c r="K23" s="8"/>
      <c r="L23" s="8"/>
      <c r="M23" s="8"/>
      <c r="N23" s="8"/>
      <c r="O23" s="9"/>
      <c r="P23" s="9"/>
      <c r="Q23" s="8"/>
      <c r="R23" s="8"/>
      <c r="S23" s="8"/>
      <c r="T23" s="8"/>
      <c r="U23" s="8"/>
      <c r="V23" s="9"/>
      <c r="W23" s="9"/>
      <c r="X23" s="8"/>
      <c r="Y23" s="8"/>
      <c r="Z23" s="8"/>
      <c r="AA23" s="8"/>
      <c r="AB23" s="8"/>
      <c r="AC23" s="9"/>
      <c r="AD23" s="9"/>
      <c r="AE23" s="8"/>
      <c r="AF23" s="8"/>
      <c r="AG23" s="8"/>
      <c r="AH23" s="8"/>
      <c r="AI23" s="8"/>
      <c r="AJ23" s="8">
        <f t="shared" si="0"/>
        <v>0</v>
      </c>
    </row>
    <row r="24" spans="1:36" x14ac:dyDescent="0.25">
      <c r="A24" s="29"/>
      <c r="B24" s="3" t="s">
        <v>9</v>
      </c>
      <c r="C24" s="3"/>
      <c r="D24" s="8"/>
      <c r="E24" s="9"/>
      <c r="F24" s="8"/>
      <c r="G24" s="8"/>
      <c r="H24" s="9"/>
      <c r="I24" s="9"/>
      <c r="J24" s="8"/>
      <c r="K24" s="8"/>
      <c r="L24" s="8"/>
      <c r="M24" s="8"/>
      <c r="N24" s="8"/>
      <c r="O24" s="9"/>
      <c r="P24" s="9"/>
      <c r="Q24" s="8"/>
      <c r="R24" s="8"/>
      <c r="S24" s="8"/>
      <c r="T24" s="8"/>
      <c r="U24" s="8"/>
      <c r="V24" s="9"/>
      <c r="W24" s="9"/>
      <c r="X24" s="8"/>
      <c r="Y24" s="8"/>
      <c r="Z24" s="8"/>
      <c r="AA24" s="8"/>
      <c r="AB24" s="8"/>
      <c r="AC24" s="9"/>
      <c r="AD24" s="9"/>
      <c r="AE24" s="8"/>
      <c r="AF24" s="8"/>
      <c r="AG24" s="8"/>
      <c r="AH24" s="8"/>
      <c r="AI24" s="8"/>
      <c r="AJ24" s="8">
        <f t="shared" si="0"/>
        <v>0</v>
      </c>
    </row>
    <row r="25" spans="1:36" x14ac:dyDescent="0.25">
      <c r="A25" s="29"/>
      <c r="B25" s="3" t="s">
        <v>10</v>
      </c>
      <c r="C25" s="3" t="s">
        <v>30</v>
      </c>
      <c r="D25" s="8"/>
      <c r="E25" s="9">
        <f t="shared" ref="E25:AI25" si="6">D25+E23-E24-E26</f>
        <v>0</v>
      </c>
      <c r="F25" s="8">
        <f t="shared" si="6"/>
        <v>0</v>
      </c>
      <c r="G25" s="8">
        <f t="shared" si="6"/>
        <v>0</v>
      </c>
      <c r="H25" s="9">
        <f t="shared" si="6"/>
        <v>0</v>
      </c>
      <c r="I25" s="9">
        <f t="shared" si="6"/>
        <v>0</v>
      </c>
      <c r="J25" s="8">
        <f t="shared" si="6"/>
        <v>0</v>
      </c>
      <c r="K25" s="8">
        <f t="shared" si="6"/>
        <v>0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9">
        <f t="shared" si="6"/>
        <v>0</v>
      </c>
      <c r="P25" s="9">
        <f t="shared" si="6"/>
        <v>0</v>
      </c>
      <c r="Q25" s="8">
        <f t="shared" si="6"/>
        <v>0</v>
      </c>
      <c r="R25" s="8">
        <f t="shared" si="6"/>
        <v>0</v>
      </c>
      <c r="S25" s="8">
        <f t="shared" si="6"/>
        <v>0</v>
      </c>
      <c r="T25" s="8">
        <f t="shared" si="6"/>
        <v>0</v>
      </c>
      <c r="U25" s="8">
        <f t="shared" si="6"/>
        <v>0</v>
      </c>
      <c r="V25" s="9">
        <f t="shared" si="6"/>
        <v>0</v>
      </c>
      <c r="W25" s="9">
        <f t="shared" si="6"/>
        <v>0</v>
      </c>
      <c r="X25" s="8">
        <f t="shared" si="6"/>
        <v>0</v>
      </c>
      <c r="Y25" s="8">
        <f t="shared" si="6"/>
        <v>0</v>
      </c>
      <c r="Z25" s="8">
        <f t="shared" si="6"/>
        <v>0</v>
      </c>
      <c r="AA25" s="8">
        <f t="shared" si="6"/>
        <v>0</v>
      </c>
      <c r="AB25" s="8">
        <f t="shared" si="6"/>
        <v>0</v>
      </c>
      <c r="AC25" s="9">
        <f t="shared" si="6"/>
        <v>0</v>
      </c>
      <c r="AD25" s="9">
        <f t="shared" si="6"/>
        <v>0</v>
      </c>
      <c r="AE25" s="8">
        <f t="shared" si="6"/>
        <v>0</v>
      </c>
      <c r="AF25" s="8">
        <f t="shared" si="6"/>
        <v>0</v>
      </c>
      <c r="AG25" s="8">
        <f t="shared" si="6"/>
        <v>0</v>
      </c>
      <c r="AH25" s="8">
        <f t="shared" si="6"/>
        <v>0</v>
      </c>
      <c r="AI25" s="8">
        <f t="shared" si="6"/>
        <v>0</v>
      </c>
      <c r="AJ25" s="8">
        <f t="shared" si="0"/>
        <v>0</v>
      </c>
    </row>
    <row r="26" spans="1:36" x14ac:dyDescent="0.25">
      <c r="A26" s="30"/>
      <c r="B26" s="3" t="s">
        <v>14</v>
      </c>
      <c r="C26" s="3" t="s">
        <v>31</v>
      </c>
      <c r="D26" s="8"/>
      <c r="E26" s="9"/>
      <c r="F26" s="8"/>
      <c r="G26" s="8"/>
      <c r="H26" s="9"/>
      <c r="I26" s="9"/>
      <c r="J26" s="8"/>
      <c r="K26" s="8"/>
      <c r="L26" s="8"/>
      <c r="M26" s="8"/>
      <c r="N26" s="8"/>
      <c r="O26" s="9"/>
      <c r="P26" s="9"/>
      <c r="Q26" s="8"/>
      <c r="R26" s="8"/>
      <c r="S26" s="8"/>
      <c r="T26" s="8"/>
      <c r="U26" s="8"/>
      <c r="V26" s="9"/>
      <c r="W26" s="9"/>
      <c r="X26" s="8"/>
      <c r="Y26" s="8"/>
      <c r="Z26" s="8"/>
      <c r="AA26" s="8"/>
      <c r="AB26" s="8"/>
      <c r="AC26" s="9"/>
      <c r="AD26" s="9"/>
      <c r="AE26" s="8"/>
      <c r="AF26" s="8"/>
      <c r="AG26" s="8"/>
      <c r="AH26" s="8"/>
      <c r="AI26" s="8"/>
      <c r="AJ26" s="8">
        <f t="shared" si="0"/>
        <v>0</v>
      </c>
    </row>
    <row r="27" spans="1:36" hidden="1" x14ac:dyDescent="0.25">
      <c r="A27" s="28" t="s">
        <v>1</v>
      </c>
      <c r="B27" s="3" t="s">
        <v>7</v>
      </c>
      <c r="C27" s="3"/>
      <c r="D27" s="8"/>
      <c r="E27" s="9"/>
      <c r="F27" s="8"/>
      <c r="G27" s="8"/>
      <c r="H27" s="9"/>
      <c r="I27" s="9"/>
      <c r="J27" s="8"/>
      <c r="K27" s="8"/>
      <c r="L27" s="8"/>
      <c r="M27" s="8"/>
      <c r="N27" s="8"/>
      <c r="O27" s="9"/>
      <c r="P27" s="9"/>
      <c r="Q27" s="8"/>
      <c r="R27" s="8"/>
      <c r="S27" s="8"/>
      <c r="T27" s="8"/>
      <c r="U27" s="8"/>
      <c r="V27" s="9"/>
      <c r="W27" s="9"/>
      <c r="X27" s="8"/>
      <c r="Y27" s="8"/>
      <c r="Z27" s="8"/>
      <c r="AA27" s="8"/>
      <c r="AB27" s="8"/>
      <c r="AC27" s="9"/>
      <c r="AD27" s="9"/>
      <c r="AE27" s="8"/>
      <c r="AF27" s="8"/>
      <c r="AG27" s="8"/>
      <c r="AH27" s="8"/>
      <c r="AI27" s="8"/>
      <c r="AJ27" s="8">
        <f t="shared" si="0"/>
        <v>0</v>
      </c>
    </row>
    <row r="28" spans="1:36" hidden="1" x14ac:dyDescent="0.25">
      <c r="A28" s="29"/>
      <c r="B28" s="3" t="s">
        <v>11</v>
      </c>
      <c r="C28" s="3"/>
      <c r="D28" s="8"/>
      <c r="E28" s="9"/>
      <c r="F28" s="8"/>
      <c r="G28" s="8"/>
      <c r="H28" s="9"/>
      <c r="I28" s="9"/>
      <c r="J28" s="8"/>
      <c r="K28" s="8"/>
      <c r="L28" s="8"/>
      <c r="M28" s="8"/>
      <c r="N28" s="8"/>
      <c r="O28" s="9"/>
      <c r="P28" s="9"/>
      <c r="Q28" s="8"/>
      <c r="R28" s="8"/>
      <c r="S28" s="8"/>
      <c r="T28" s="8"/>
      <c r="U28" s="8"/>
      <c r="V28" s="9"/>
      <c r="W28" s="9"/>
      <c r="X28" s="8"/>
      <c r="Y28" s="8"/>
      <c r="Z28" s="8"/>
      <c r="AA28" s="8"/>
      <c r="AB28" s="8"/>
      <c r="AC28" s="9"/>
      <c r="AD28" s="9"/>
      <c r="AE28" s="8"/>
      <c r="AF28" s="8"/>
      <c r="AG28" s="8"/>
      <c r="AH28" s="8"/>
      <c r="AI28" s="8"/>
      <c r="AJ28" s="8">
        <f t="shared" si="0"/>
        <v>0</v>
      </c>
    </row>
    <row r="29" spans="1:36" hidden="1" x14ac:dyDescent="0.25">
      <c r="A29" s="29"/>
      <c r="B29" s="3" t="s">
        <v>15</v>
      </c>
      <c r="C29" s="3"/>
      <c r="D29" s="8"/>
      <c r="E29" s="9"/>
      <c r="F29" s="8"/>
      <c r="G29" s="8"/>
      <c r="H29" s="9"/>
      <c r="I29" s="9"/>
      <c r="J29" s="8"/>
      <c r="K29" s="8"/>
      <c r="L29" s="8"/>
      <c r="M29" s="8"/>
      <c r="N29" s="8"/>
      <c r="O29" s="9"/>
      <c r="P29" s="9"/>
      <c r="Q29" s="8"/>
      <c r="R29" s="8"/>
      <c r="S29" s="8"/>
      <c r="T29" s="8"/>
      <c r="U29" s="8"/>
      <c r="V29" s="9"/>
      <c r="W29" s="9"/>
      <c r="X29" s="8"/>
      <c r="Y29" s="8"/>
      <c r="Z29" s="8"/>
      <c r="AA29" s="8"/>
      <c r="AB29" s="8"/>
      <c r="AC29" s="9"/>
      <c r="AD29" s="9"/>
      <c r="AE29" s="8"/>
      <c r="AF29" s="8"/>
      <c r="AG29" s="8"/>
      <c r="AH29" s="8"/>
      <c r="AI29" s="8"/>
      <c r="AJ29" s="8">
        <f t="shared" si="0"/>
        <v>0</v>
      </c>
    </row>
    <row r="30" spans="1:36" hidden="1" x14ac:dyDescent="0.25">
      <c r="A30" s="29"/>
      <c r="B30" s="3" t="s">
        <v>16</v>
      </c>
      <c r="C30" s="3"/>
      <c r="D30" s="8"/>
      <c r="E30" s="9">
        <f t="shared" ref="E30:AH30" si="7">D30+E29-E31</f>
        <v>0</v>
      </c>
      <c r="F30" s="8">
        <f t="shared" si="7"/>
        <v>0</v>
      </c>
      <c r="G30" s="8">
        <f t="shared" si="7"/>
        <v>0</v>
      </c>
      <c r="H30" s="9">
        <f t="shared" si="7"/>
        <v>0</v>
      </c>
      <c r="I30" s="9">
        <f t="shared" si="7"/>
        <v>0</v>
      </c>
      <c r="J30" s="8">
        <f t="shared" si="7"/>
        <v>0</v>
      </c>
      <c r="K30" s="8">
        <f t="shared" si="7"/>
        <v>0</v>
      </c>
      <c r="L30" s="8">
        <f t="shared" si="7"/>
        <v>0</v>
      </c>
      <c r="M30" s="8">
        <f t="shared" si="7"/>
        <v>0</v>
      </c>
      <c r="N30" s="8">
        <f t="shared" si="7"/>
        <v>0</v>
      </c>
      <c r="O30" s="9">
        <f t="shared" si="7"/>
        <v>0</v>
      </c>
      <c r="P30" s="9">
        <f t="shared" si="7"/>
        <v>0</v>
      </c>
      <c r="Q30" s="8">
        <f t="shared" si="7"/>
        <v>0</v>
      </c>
      <c r="R30" s="8">
        <f t="shared" si="7"/>
        <v>0</v>
      </c>
      <c r="S30" s="8">
        <f t="shared" si="7"/>
        <v>0</v>
      </c>
      <c r="T30" s="8">
        <f t="shared" si="7"/>
        <v>0</v>
      </c>
      <c r="U30" s="8">
        <f t="shared" si="7"/>
        <v>0</v>
      </c>
      <c r="V30" s="9">
        <f t="shared" si="7"/>
        <v>0</v>
      </c>
      <c r="W30" s="9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0</v>
      </c>
      <c r="AC30" s="9">
        <f t="shared" si="7"/>
        <v>0</v>
      </c>
      <c r="AD30" s="9">
        <f t="shared" si="7"/>
        <v>0</v>
      </c>
      <c r="AE30" s="8">
        <f t="shared" si="7"/>
        <v>0</v>
      </c>
      <c r="AF30" s="8">
        <f t="shared" si="7"/>
        <v>0</v>
      </c>
      <c r="AG30" s="8">
        <f t="shared" si="7"/>
        <v>0</v>
      </c>
      <c r="AH30" s="8">
        <f t="shared" si="7"/>
        <v>0</v>
      </c>
      <c r="AI30" s="8"/>
      <c r="AJ30" s="8">
        <f t="shared" si="0"/>
        <v>0</v>
      </c>
    </row>
    <row r="31" spans="1:36" hidden="1" x14ac:dyDescent="0.25">
      <c r="A31" s="29"/>
      <c r="B31" s="3" t="s">
        <v>8</v>
      </c>
      <c r="C31" s="3"/>
      <c r="D31" s="8"/>
      <c r="E31" s="9"/>
      <c r="F31" s="8"/>
      <c r="G31" s="8"/>
      <c r="H31" s="9"/>
      <c r="I31" s="9"/>
      <c r="J31" s="8"/>
      <c r="K31" s="8"/>
      <c r="L31" s="8"/>
      <c r="M31" s="8"/>
      <c r="N31" s="8"/>
      <c r="O31" s="9"/>
      <c r="P31" s="9"/>
      <c r="Q31" s="8"/>
      <c r="R31" s="8"/>
      <c r="S31" s="8"/>
      <c r="T31" s="8"/>
      <c r="U31" s="8"/>
      <c r="V31" s="9"/>
      <c r="W31" s="9"/>
      <c r="X31" s="8"/>
      <c r="Y31" s="8"/>
      <c r="Z31" s="8"/>
      <c r="AA31" s="8"/>
      <c r="AB31" s="8"/>
      <c r="AC31" s="9"/>
      <c r="AD31" s="9"/>
      <c r="AE31" s="8"/>
      <c r="AF31" s="8"/>
      <c r="AG31" s="8"/>
      <c r="AH31" s="8"/>
      <c r="AI31" s="8"/>
      <c r="AJ31" s="8">
        <f t="shared" si="0"/>
        <v>0</v>
      </c>
    </row>
    <row r="32" spans="1:36" hidden="1" x14ac:dyDescent="0.25">
      <c r="A32" s="29"/>
      <c r="B32" s="3" t="s">
        <v>9</v>
      </c>
      <c r="C32" s="3"/>
      <c r="D32" s="8"/>
      <c r="E32" s="9"/>
      <c r="F32" s="8"/>
      <c r="G32" s="8"/>
      <c r="H32" s="9"/>
      <c r="I32" s="9"/>
      <c r="J32" s="8"/>
      <c r="K32" s="8"/>
      <c r="L32" s="8"/>
      <c r="M32" s="8"/>
      <c r="N32" s="8"/>
      <c r="O32" s="9"/>
      <c r="P32" s="9"/>
      <c r="Q32" s="8"/>
      <c r="R32" s="8"/>
      <c r="S32" s="8"/>
      <c r="T32" s="8"/>
      <c r="U32" s="8"/>
      <c r="V32" s="9"/>
      <c r="W32" s="9"/>
      <c r="X32" s="8"/>
      <c r="Y32" s="8"/>
      <c r="Z32" s="8"/>
      <c r="AA32" s="8"/>
      <c r="AB32" s="8"/>
      <c r="AC32" s="9"/>
      <c r="AD32" s="9"/>
      <c r="AE32" s="8"/>
      <c r="AF32" s="8"/>
      <c r="AG32" s="8"/>
      <c r="AH32" s="8"/>
      <c r="AI32" s="8"/>
      <c r="AJ32" s="8">
        <f t="shared" si="0"/>
        <v>0</v>
      </c>
    </row>
    <row r="33" spans="1:36" hidden="1" x14ac:dyDescent="0.25">
      <c r="A33" s="29"/>
      <c r="B33" s="3" t="s">
        <v>10</v>
      </c>
      <c r="C33" s="3"/>
      <c r="D33" s="8"/>
      <c r="E33" s="9">
        <f t="shared" ref="E33:AH33" si="8">D33+E31-E32-E34</f>
        <v>0</v>
      </c>
      <c r="F33" s="8">
        <f t="shared" si="8"/>
        <v>0</v>
      </c>
      <c r="G33" s="8">
        <f t="shared" si="8"/>
        <v>0</v>
      </c>
      <c r="H33" s="9">
        <f t="shared" si="8"/>
        <v>0</v>
      </c>
      <c r="I33" s="9">
        <f t="shared" si="8"/>
        <v>0</v>
      </c>
      <c r="J33" s="8">
        <f t="shared" si="8"/>
        <v>0</v>
      </c>
      <c r="K33" s="8">
        <f t="shared" si="8"/>
        <v>0</v>
      </c>
      <c r="L33" s="8">
        <f t="shared" si="8"/>
        <v>0</v>
      </c>
      <c r="M33" s="8">
        <f t="shared" si="8"/>
        <v>0</v>
      </c>
      <c r="N33" s="8">
        <f t="shared" si="8"/>
        <v>0</v>
      </c>
      <c r="O33" s="9">
        <f t="shared" si="8"/>
        <v>0</v>
      </c>
      <c r="P33" s="9">
        <f t="shared" si="8"/>
        <v>0</v>
      </c>
      <c r="Q33" s="8">
        <f t="shared" si="8"/>
        <v>0</v>
      </c>
      <c r="R33" s="8">
        <f t="shared" si="8"/>
        <v>0</v>
      </c>
      <c r="S33" s="8">
        <f t="shared" si="8"/>
        <v>0</v>
      </c>
      <c r="T33" s="8">
        <f t="shared" si="8"/>
        <v>0</v>
      </c>
      <c r="U33" s="8">
        <f t="shared" si="8"/>
        <v>0</v>
      </c>
      <c r="V33" s="9">
        <f t="shared" si="8"/>
        <v>0</v>
      </c>
      <c r="W33" s="9">
        <f t="shared" si="8"/>
        <v>0</v>
      </c>
      <c r="X33" s="8">
        <f t="shared" si="8"/>
        <v>0</v>
      </c>
      <c r="Y33" s="8">
        <f t="shared" si="8"/>
        <v>0</v>
      </c>
      <c r="Z33" s="8">
        <f t="shared" si="8"/>
        <v>0</v>
      </c>
      <c r="AA33" s="8">
        <f t="shared" si="8"/>
        <v>0</v>
      </c>
      <c r="AB33" s="8">
        <f t="shared" si="8"/>
        <v>0</v>
      </c>
      <c r="AC33" s="9">
        <f t="shared" si="8"/>
        <v>0</v>
      </c>
      <c r="AD33" s="9">
        <f t="shared" si="8"/>
        <v>0</v>
      </c>
      <c r="AE33" s="8">
        <f t="shared" si="8"/>
        <v>0</v>
      </c>
      <c r="AF33" s="8">
        <f t="shared" si="8"/>
        <v>0</v>
      </c>
      <c r="AG33" s="8">
        <f t="shared" si="8"/>
        <v>0</v>
      </c>
      <c r="AH33" s="8">
        <f t="shared" si="8"/>
        <v>0</v>
      </c>
      <c r="AI33" s="8"/>
      <c r="AJ33" s="8">
        <f t="shared" si="0"/>
        <v>0</v>
      </c>
    </row>
    <row r="34" spans="1:36" hidden="1" x14ac:dyDescent="0.25">
      <c r="A34" s="30"/>
      <c r="B34" s="3" t="s">
        <v>14</v>
      </c>
      <c r="C34" s="3"/>
      <c r="D34" s="8"/>
      <c r="E34" s="9"/>
      <c r="F34" s="8"/>
      <c r="G34" s="8"/>
      <c r="H34" s="9"/>
      <c r="I34" s="9"/>
      <c r="J34" s="8"/>
      <c r="K34" s="8"/>
      <c r="L34" s="8"/>
      <c r="M34" s="8"/>
      <c r="N34" s="8"/>
      <c r="O34" s="9"/>
      <c r="P34" s="9"/>
      <c r="Q34" s="8"/>
      <c r="R34" s="8"/>
      <c r="S34" s="8"/>
      <c r="T34" s="8"/>
      <c r="U34" s="8"/>
      <c r="V34" s="9"/>
      <c r="W34" s="9"/>
      <c r="X34" s="8"/>
      <c r="Y34" s="8"/>
      <c r="Z34" s="8"/>
      <c r="AA34" s="8"/>
      <c r="AB34" s="8"/>
      <c r="AC34" s="9"/>
      <c r="AD34" s="9"/>
      <c r="AE34" s="8"/>
      <c r="AF34" s="8"/>
      <c r="AG34" s="8"/>
      <c r="AH34" s="8"/>
      <c r="AI34" s="8"/>
      <c r="AJ34" s="8">
        <f t="shared" si="0"/>
        <v>0</v>
      </c>
    </row>
    <row r="35" spans="1:36" hidden="1" x14ac:dyDescent="0.25"/>
  </sheetData>
  <mergeCells count="7">
    <mergeCell ref="A27:A34"/>
    <mergeCell ref="A1:A2"/>
    <mergeCell ref="D1:D2"/>
    <mergeCell ref="AJ1:AJ2"/>
    <mergeCell ref="A3:A10"/>
    <mergeCell ref="A11:A18"/>
    <mergeCell ref="A19:A26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workbookViewId="0">
      <pane xSplit="2" topLeftCell="N1" activePane="topRight" state="frozen"/>
      <selection pane="topRight" activeCell="AI13" sqref="AI13"/>
    </sheetView>
  </sheetViews>
  <sheetFormatPr defaultColWidth="8.875" defaultRowHeight="15.75" x14ac:dyDescent="0.25"/>
  <cols>
    <col min="1" max="1" width="8.875" style="1"/>
    <col min="2" max="2" width="15.125" style="4" customWidth="1"/>
    <col min="3" max="3" width="15.25" style="4" customWidth="1"/>
    <col min="4" max="35" width="9.125" style="4" customWidth="1"/>
    <col min="36" max="16384" width="8.875" style="1"/>
  </cols>
  <sheetData>
    <row r="1" spans="1:35" x14ac:dyDescent="0.25">
      <c r="A1" s="31" t="s">
        <v>17</v>
      </c>
      <c r="B1" s="12" t="s">
        <v>5</v>
      </c>
      <c r="C1" s="14" t="s">
        <v>29</v>
      </c>
      <c r="D1" s="33" t="s">
        <v>4</v>
      </c>
      <c r="E1" s="6">
        <v>1</v>
      </c>
      <c r="F1" s="6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6">
        <v>8</v>
      </c>
      <c r="M1" s="6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6">
        <v>15</v>
      </c>
      <c r="T1" s="6">
        <v>16</v>
      </c>
      <c r="U1" s="2">
        <v>17</v>
      </c>
      <c r="V1" s="2">
        <v>18</v>
      </c>
      <c r="W1" s="2">
        <v>19</v>
      </c>
      <c r="X1" s="2">
        <v>20</v>
      </c>
      <c r="Y1" s="2">
        <v>21</v>
      </c>
      <c r="Z1" s="6">
        <v>22</v>
      </c>
      <c r="AA1" s="6">
        <v>23</v>
      </c>
      <c r="AB1" s="2">
        <v>24</v>
      </c>
      <c r="AC1" s="2">
        <v>25</v>
      </c>
      <c r="AD1" s="2">
        <v>26</v>
      </c>
      <c r="AE1" s="2">
        <v>27</v>
      </c>
      <c r="AF1" s="2">
        <v>28</v>
      </c>
      <c r="AG1" s="6">
        <v>29</v>
      </c>
      <c r="AH1" s="6">
        <v>30</v>
      </c>
      <c r="AI1" s="35" t="s">
        <v>18</v>
      </c>
    </row>
    <row r="2" spans="1:35" x14ac:dyDescent="0.25">
      <c r="A2" s="32"/>
      <c r="B2" s="13" t="s">
        <v>6</v>
      </c>
      <c r="C2" s="14"/>
      <c r="D2" s="34"/>
      <c r="E2" s="7" t="s">
        <v>25</v>
      </c>
      <c r="F2" s="7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7" t="s">
        <v>25</v>
      </c>
      <c r="M2" s="7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3" t="s">
        <v>24</v>
      </c>
      <c r="S2" s="7" t="s">
        <v>25</v>
      </c>
      <c r="T2" s="7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7" t="s">
        <v>25</v>
      </c>
      <c r="AA2" s="7" t="s">
        <v>19</v>
      </c>
      <c r="AB2" s="3" t="s">
        <v>20</v>
      </c>
      <c r="AC2" s="3" t="s">
        <v>21</v>
      </c>
      <c r="AD2" s="3" t="s">
        <v>22</v>
      </c>
      <c r="AE2" s="3" t="s">
        <v>23</v>
      </c>
      <c r="AF2" s="3" t="s">
        <v>24</v>
      </c>
      <c r="AG2" s="7" t="s">
        <v>25</v>
      </c>
      <c r="AH2" s="7" t="s">
        <v>19</v>
      </c>
      <c r="AI2" s="36"/>
    </row>
    <row r="3" spans="1:35" x14ac:dyDescent="0.25">
      <c r="A3" s="28" t="s">
        <v>0</v>
      </c>
      <c r="B3" s="3" t="s">
        <v>7</v>
      </c>
      <c r="C3" s="11"/>
      <c r="D3" s="8"/>
      <c r="E3" s="9"/>
      <c r="F3" s="9"/>
      <c r="G3" s="8"/>
      <c r="H3" s="8"/>
      <c r="I3" s="8"/>
      <c r="J3" s="8"/>
      <c r="K3" s="8"/>
      <c r="L3" s="9"/>
      <c r="M3" s="9"/>
      <c r="N3" s="8"/>
      <c r="O3" s="8"/>
      <c r="P3" s="8"/>
      <c r="Q3" s="8"/>
      <c r="R3" s="8"/>
      <c r="S3" s="9"/>
      <c r="T3" s="9"/>
      <c r="U3" s="8"/>
      <c r="V3" s="8"/>
      <c r="W3" s="8"/>
      <c r="X3" s="8"/>
      <c r="Y3" s="8"/>
      <c r="Z3" s="9"/>
      <c r="AA3" s="9"/>
      <c r="AB3" s="8"/>
      <c r="AC3" s="8"/>
      <c r="AD3" s="8"/>
      <c r="AE3" s="8"/>
      <c r="AF3" s="8"/>
      <c r="AG3" s="9"/>
      <c r="AH3" s="9"/>
      <c r="AI3" s="8">
        <f t="shared" ref="AI3:AI34" si="0">SUM(E3:AH3)</f>
        <v>0</v>
      </c>
    </row>
    <row r="4" spans="1:35" x14ac:dyDescent="0.25">
      <c r="A4" s="29"/>
      <c r="B4" s="5" t="s">
        <v>11</v>
      </c>
      <c r="C4" s="5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>
        <f t="shared" si="0"/>
        <v>0</v>
      </c>
    </row>
    <row r="5" spans="1:35" x14ac:dyDescent="0.25">
      <c r="A5" s="29"/>
      <c r="B5" s="3" t="s">
        <v>12</v>
      </c>
      <c r="C5" s="3"/>
      <c r="D5" s="8"/>
      <c r="E5" s="9"/>
      <c r="F5" s="9"/>
      <c r="G5" s="8">
        <v>25000</v>
      </c>
      <c r="H5" s="8"/>
      <c r="I5" s="8">
        <f>15000+33180</f>
        <v>48180</v>
      </c>
      <c r="J5" s="8"/>
      <c r="K5" s="8"/>
      <c r="L5" s="9"/>
      <c r="M5" s="9"/>
      <c r="N5" s="8"/>
      <c r="O5" s="8">
        <f>28052+19113+5000</f>
        <v>52165</v>
      </c>
      <c r="P5" s="8"/>
      <c r="Q5" s="8"/>
      <c r="R5" s="8"/>
      <c r="S5" s="9"/>
      <c r="T5" s="9"/>
      <c r="U5" s="8">
        <v>5000</v>
      </c>
      <c r="V5" s="8"/>
      <c r="W5" s="8">
        <v>20000</v>
      </c>
      <c r="X5" s="8"/>
      <c r="Y5" s="8">
        <v>30000</v>
      </c>
      <c r="Z5" s="9"/>
      <c r="AA5" s="9"/>
      <c r="AB5" s="8"/>
      <c r="AC5" s="8"/>
      <c r="AD5" s="8">
        <v>30000</v>
      </c>
      <c r="AE5" s="8"/>
      <c r="AF5" s="8"/>
      <c r="AG5" s="9"/>
      <c r="AH5" s="9"/>
      <c r="AI5" s="8">
        <f t="shared" si="0"/>
        <v>210345</v>
      </c>
    </row>
    <row r="6" spans="1:35" x14ac:dyDescent="0.25">
      <c r="A6" s="29"/>
      <c r="B6" s="3" t="s">
        <v>13</v>
      </c>
      <c r="C6" s="3" t="s">
        <v>26</v>
      </c>
      <c r="D6" s="8">
        <v>17191</v>
      </c>
      <c r="E6" s="9">
        <f>D6+E5-E7</f>
        <v>10095</v>
      </c>
      <c r="F6" s="9">
        <f>E6+F5-F7</f>
        <v>10095</v>
      </c>
      <c r="G6" s="8">
        <f t="shared" ref="G6:AH6" si="1">F6+G5-G7</f>
        <v>25056</v>
      </c>
      <c r="H6" s="8">
        <f t="shared" si="1"/>
        <v>13796</v>
      </c>
      <c r="I6" s="8">
        <f t="shared" si="1"/>
        <v>50806</v>
      </c>
      <c r="J6" s="8">
        <f t="shared" si="1"/>
        <v>39693</v>
      </c>
      <c r="K6" s="8">
        <f t="shared" si="1"/>
        <v>28518</v>
      </c>
      <c r="L6" s="9">
        <f t="shared" si="1"/>
        <v>19915</v>
      </c>
      <c r="M6" s="9">
        <f t="shared" si="1"/>
        <v>19915</v>
      </c>
      <c r="N6" s="8">
        <f t="shared" si="1"/>
        <v>13559</v>
      </c>
      <c r="O6" s="8">
        <f t="shared" si="1"/>
        <v>55266</v>
      </c>
      <c r="P6" s="8">
        <f t="shared" si="1"/>
        <v>45534</v>
      </c>
      <c r="Q6" s="8">
        <f t="shared" si="1"/>
        <v>34540</v>
      </c>
      <c r="R6" s="8">
        <f t="shared" si="1"/>
        <v>25079</v>
      </c>
      <c r="S6" s="9">
        <f t="shared" si="1"/>
        <v>25079</v>
      </c>
      <c r="T6" s="9">
        <f t="shared" si="1"/>
        <v>25079</v>
      </c>
      <c r="U6" s="8">
        <f t="shared" si="1"/>
        <v>21268</v>
      </c>
      <c r="V6" s="8">
        <f t="shared" si="1"/>
        <v>13033</v>
      </c>
      <c r="W6" s="8">
        <f t="shared" si="1"/>
        <v>24254</v>
      </c>
      <c r="X6" s="8">
        <f t="shared" si="1"/>
        <v>15474</v>
      </c>
      <c r="Y6" s="8">
        <f t="shared" si="1"/>
        <v>37022</v>
      </c>
      <c r="Z6" s="9">
        <f t="shared" si="1"/>
        <v>37022</v>
      </c>
      <c r="AA6" s="9">
        <f t="shared" si="1"/>
        <v>37022</v>
      </c>
      <c r="AB6" s="8">
        <f t="shared" si="1"/>
        <v>28257</v>
      </c>
      <c r="AC6" s="8">
        <f t="shared" si="1"/>
        <v>19558</v>
      </c>
      <c r="AD6" s="8">
        <f t="shared" si="1"/>
        <v>41649</v>
      </c>
      <c r="AE6" s="8">
        <f t="shared" si="1"/>
        <v>31729</v>
      </c>
      <c r="AF6" s="8">
        <f t="shared" si="1"/>
        <v>21303</v>
      </c>
      <c r="AG6" s="9">
        <f t="shared" si="1"/>
        <v>21303</v>
      </c>
      <c r="AH6" s="9">
        <f t="shared" si="1"/>
        <v>21303</v>
      </c>
      <c r="AI6" s="8">
        <f t="shared" si="0"/>
        <v>812222</v>
      </c>
    </row>
    <row r="7" spans="1:35" x14ac:dyDescent="0.25">
      <c r="A7" s="29"/>
      <c r="B7" s="3" t="s">
        <v>8</v>
      </c>
      <c r="C7" s="3" t="s">
        <v>27</v>
      </c>
      <c r="D7" s="8"/>
      <c r="E7" s="9">
        <v>7096</v>
      </c>
      <c r="F7" s="9"/>
      <c r="G7" s="8">
        <v>10039</v>
      </c>
      <c r="H7" s="8">
        <v>11260</v>
      </c>
      <c r="I7" s="8">
        <v>11170</v>
      </c>
      <c r="J7" s="8">
        <v>11113</v>
      </c>
      <c r="K7" s="8">
        <v>11175</v>
      </c>
      <c r="L7" s="9">
        <v>8603</v>
      </c>
      <c r="M7" s="9"/>
      <c r="N7" s="8">
        <v>6356</v>
      </c>
      <c r="O7" s="8">
        <v>10458</v>
      </c>
      <c r="P7" s="8">
        <v>9732</v>
      </c>
      <c r="Q7" s="8">
        <v>10994</v>
      </c>
      <c r="R7" s="8">
        <v>9461</v>
      </c>
      <c r="S7" s="9"/>
      <c r="T7" s="9"/>
      <c r="U7" s="8">
        <v>8811</v>
      </c>
      <c r="V7" s="8">
        <v>8235</v>
      </c>
      <c r="W7" s="8">
        <v>8779</v>
      </c>
      <c r="X7" s="8">
        <v>8780</v>
      </c>
      <c r="Y7" s="8">
        <v>8452</v>
      </c>
      <c r="Z7" s="9"/>
      <c r="AA7" s="9"/>
      <c r="AB7" s="8">
        <v>8765</v>
      </c>
      <c r="AC7" s="8">
        <v>8699</v>
      </c>
      <c r="AD7" s="8">
        <v>7909</v>
      </c>
      <c r="AE7" s="8">
        <v>9920</v>
      </c>
      <c r="AF7" s="8">
        <v>10426</v>
      </c>
      <c r="AG7" s="9"/>
      <c r="AH7" s="9"/>
      <c r="AI7" s="8">
        <f t="shared" si="0"/>
        <v>206233</v>
      </c>
    </row>
    <row r="8" spans="1:35" x14ac:dyDescent="0.25">
      <c r="A8" s="29"/>
      <c r="B8" s="3" t="s">
        <v>9</v>
      </c>
      <c r="C8" s="3"/>
      <c r="D8" s="8"/>
      <c r="E8" s="9"/>
      <c r="F8" s="9"/>
      <c r="G8" s="8"/>
      <c r="H8" s="8"/>
      <c r="I8" s="8"/>
      <c r="J8" s="8"/>
      <c r="K8" s="8"/>
      <c r="L8" s="9"/>
      <c r="M8" s="9"/>
      <c r="N8" s="8"/>
      <c r="O8" s="8"/>
      <c r="P8" s="8"/>
      <c r="Q8" s="8"/>
      <c r="R8" s="8"/>
      <c r="S8" s="9"/>
      <c r="T8" s="9"/>
      <c r="U8" s="8"/>
      <c r="V8" s="8"/>
      <c r="W8" s="8"/>
      <c r="X8" s="8"/>
      <c r="Y8" s="8"/>
      <c r="Z8" s="9"/>
      <c r="AA8" s="9"/>
      <c r="AB8" s="8"/>
      <c r="AC8" s="8"/>
      <c r="AD8" s="8"/>
      <c r="AE8" s="8"/>
      <c r="AF8" s="8"/>
      <c r="AG8" s="9"/>
      <c r="AH8" s="9"/>
      <c r="AI8" s="8">
        <f t="shared" si="0"/>
        <v>0</v>
      </c>
    </row>
    <row r="9" spans="1:35" x14ac:dyDescent="0.25">
      <c r="A9" s="29"/>
      <c r="B9" s="3" t="s">
        <v>10</v>
      </c>
      <c r="C9" s="3" t="s">
        <v>30</v>
      </c>
      <c r="D9" s="8">
        <v>91650</v>
      </c>
      <c r="E9" s="9">
        <f t="shared" ref="E9:AH9" si="2">D9+E7-E8-E10</f>
        <v>98746</v>
      </c>
      <c r="F9" s="9">
        <f t="shared" si="2"/>
        <v>98746</v>
      </c>
      <c r="G9" s="8">
        <f t="shared" si="2"/>
        <v>108785</v>
      </c>
      <c r="H9" s="8">
        <f t="shared" si="2"/>
        <v>65045</v>
      </c>
      <c r="I9" s="8">
        <f t="shared" si="2"/>
        <v>76215</v>
      </c>
      <c r="J9" s="8">
        <f t="shared" si="2"/>
        <v>87328</v>
      </c>
      <c r="K9" s="8">
        <f t="shared" si="2"/>
        <v>98503</v>
      </c>
      <c r="L9" s="9">
        <f t="shared" si="2"/>
        <v>107106</v>
      </c>
      <c r="M9" s="9">
        <f t="shared" si="2"/>
        <v>107106</v>
      </c>
      <c r="N9" s="8">
        <f t="shared" si="2"/>
        <v>113462</v>
      </c>
      <c r="O9" s="8">
        <f t="shared" si="2"/>
        <v>24028</v>
      </c>
      <c r="P9" s="8">
        <f t="shared" si="2"/>
        <v>33760</v>
      </c>
      <c r="Q9" s="8">
        <f t="shared" si="2"/>
        <v>44754</v>
      </c>
      <c r="R9" s="8">
        <f t="shared" si="2"/>
        <v>54215</v>
      </c>
      <c r="S9" s="9">
        <f t="shared" si="2"/>
        <v>54215</v>
      </c>
      <c r="T9" s="9">
        <f t="shared" si="2"/>
        <v>54215</v>
      </c>
      <c r="U9" s="8">
        <f t="shared" si="2"/>
        <v>63026</v>
      </c>
      <c r="V9" s="8">
        <f t="shared" si="2"/>
        <v>27261</v>
      </c>
      <c r="W9" s="8">
        <f t="shared" si="2"/>
        <v>36040</v>
      </c>
      <c r="X9" s="8">
        <f t="shared" si="2"/>
        <v>44820</v>
      </c>
      <c r="Y9" s="8">
        <f t="shared" si="2"/>
        <v>53272</v>
      </c>
      <c r="Z9" s="9">
        <f t="shared" si="2"/>
        <v>53272</v>
      </c>
      <c r="AA9" s="9">
        <f t="shared" si="2"/>
        <v>53272</v>
      </c>
      <c r="AB9" s="8">
        <f t="shared" si="2"/>
        <v>62037</v>
      </c>
      <c r="AC9" s="8">
        <f t="shared" si="2"/>
        <v>70736</v>
      </c>
      <c r="AD9" s="8">
        <f t="shared" si="2"/>
        <v>78645</v>
      </c>
      <c r="AE9" s="8">
        <f t="shared" si="2"/>
        <v>88565</v>
      </c>
      <c r="AF9" s="8">
        <f t="shared" si="2"/>
        <v>98991</v>
      </c>
      <c r="AG9" s="9">
        <f t="shared" si="2"/>
        <v>98991</v>
      </c>
      <c r="AH9" s="9">
        <f t="shared" si="2"/>
        <v>98991</v>
      </c>
      <c r="AI9" s="8">
        <f t="shared" si="0"/>
        <v>2154148</v>
      </c>
    </row>
    <row r="10" spans="1:35" x14ac:dyDescent="0.25">
      <c r="A10" s="30"/>
      <c r="B10" s="3" t="s">
        <v>14</v>
      </c>
      <c r="C10" s="3" t="s">
        <v>31</v>
      </c>
      <c r="D10" s="8"/>
      <c r="E10" s="9"/>
      <c r="F10" s="9"/>
      <c r="G10" s="8"/>
      <c r="H10" s="8">
        <v>55000</v>
      </c>
      <c r="I10" s="8"/>
      <c r="J10" s="8"/>
      <c r="K10" s="8"/>
      <c r="L10" s="9"/>
      <c r="M10" s="9"/>
      <c r="N10" s="8"/>
      <c r="O10" s="8">
        <f>38500+3196+3196+55000</f>
        <v>99892</v>
      </c>
      <c r="P10" s="8"/>
      <c r="Q10" s="8"/>
      <c r="R10" s="8"/>
      <c r="S10" s="9"/>
      <c r="T10" s="9"/>
      <c r="U10" s="8"/>
      <c r="V10" s="8">
        <v>44000</v>
      </c>
      <c r="W10" s="8"/>
      <c r="X10" s="8"/>
      <c r="Y10" s="8"/>
      <c r="Z10" s="9"/>
      <c r="AA10" s="9"/>
      <c r="AB10" s="8"/>
      <c r="AC10" s="8"/>
      <c r="AD10" s="8"/>
      <c r="AE10" s="8"/>
      <c r="AF10" s="8"/>
      <c r="AG10" s="9"/>
      <c r="AH10" s="9"/>
      <c r="AI10" s="8">
        <f t="shared" si="0"/>
        <v>198892</v>
      </c>
    </row>
    <row r="11" spans="1:35" x14ac:dyDescent="0.25">
      <c r="A11" s="28" t="s">
        <v>3</v>
      </c>
      <c r="B11" s="3" t="s">
        <v>7</v>
      </c>
      <c r="C11" s="11"/>
      <c r="D11" s="8"/>
      <c r="E11" s="9"/>
      <c r="F11" s="9"/>
      <c r="G11" s="8"/>
      <c r="H11" s="8"/>
      <c r="I11" s="8"/>
      <c r="J11" s="8"/>
      <c r="K11" s="8"/>
      <c r="L11" s="9"/>
      <c r="M11" s="9"/>
      <c r="N11" s="8"/>
      <c r="O11" s="8"/>
      <c r="P11" s="8"/>
      <c r="Q11" s="8"/>
      <c r="R11" s="8"/>
      <c r="S11" s="9"/>
      <c r="T11" s="9"/>
      <c r="U11" s="8"/>
      <c r="V11" s="8"/>
      <c r="W11" s="8"/>
      <c r="X11" s="8"/>
      <c r="Y11" s="8"/>
      <c r="Z11" s="9"/>
      <c r="AA11" s="9"/>
      <c r="AB11" s="8"/>
      <c r="AC11" s="8"/>
      <c r="AD11" s="8"/>
      <c r="AE11" s="8"/>
      <c r="AF11" s="8"/>
      <c r="AG11" s="9"/>
      <c r="AH11" s="9"/>
      <c r="AI11" s="8">
        <f t="shared" si="0"/>
        <v>0</v>
      </c>
    </row>
    <row r="12" spans="1:35" x14ac:dyDescent="0.25">
      <c r="A12" s="29"/>
      <c r="B12" s="5" t="s">
        <v>11</v>
      </c>
      <c r="C12" s="5" t="s">
        <v>28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>
        <f t="shared" si="0"/>
        <v>0</v>
      </c>
    </row>
    <row r="13" spans="1:35" x14ac:dyDescent="0.25">
      <c r="A13" s="29"/>
      <c r="B13" s="3" t="s">
        <v>15</v>
      </c>
      <c r="C13" s="3"/>
      <c r="D13" s="8"/>
      <c r="E13" s="9"/>
      <c r="F13" s="9"/>
      <c r="G13" s="8">
        <v>33600</v>
      </c>
      <c r="H13" s="8"/>
      <c r="I13" s="8">
        <v>19600</v>
      </c>
      <c r="J13" s="8"/>
      <c r="K13" s="8"/>
      <c r="L13" s="9"/>
      <c r="M13" s="9"/>
      <c r="N13" s="8"/>
      <c r="O13" s="8">
        <f>1956+2000</f>
        <v>3956</v>
      </c>
      <c r="P13" s="8"/>
      <c r="Q13" s="8"/>
      <c r="R13" s="8"/>
      <c r="S13" s="9"/>
      <c r="T13" s="9"/>
      <c r="U13" s="8">
        <f>25200+588</f>
        <v>25788</v>
      </c>
      <c r="V13" s="8"/>
      <c r="W13" s="8">
        <v>25200</v>
      </c>
      <c r="X13" s="8"/>
      <c r="Y13" s="8">
        <v>16800</v>
      </c>
      <c r="Z13" s="9"/>
      <c r="AA13" s="9"/>
      <c r="AB13" s="8"/>
      <c r="AC13" s="8"/>
      <c r="AD13" s="8">
        <v>25200</v>
      </c>
      <c r="AE13" s="8"/>
      <c r="AF13" s="8"/>
      <c r="AG13" s="9"/>
      <c r="AH13" s="9"/>
      <c r="AI13" s="8">
        <f t="shared" si="0"/>
        <v>150144</v>
      </c>
    </row>
    <row r="14" spans="1:35" x14ac:dyDescent="0.25">
      <c r="A14" s="29"/>
      <c r="B14" s="3" t="s">
        <v>16</v>
      </c>
      <c r="C14" s="3" t="s">
        <v>26</v>
      </c>
      <c r="D14" s="8">
        <v>44240</v>
      </c>
      <c r="E14" s="9">
        <f>D14+E13-E15</f>
        <v>39836</v>
      </c>
      <c r="F14" s="9">
        <f>E14+F13-F15</f>
        <v>39836</v>
      </c>
      <c r="G14" s="8">
        <f t="shared" ref="G14:AH14" si="3">F14+G13-G15</f>
        <v>61753</v>
      </c>
      <c r="H14" s="8">
        <f t="shared" si="3"/>
        <v>50759</v>
      </c>
      <c r="I14" s="8">
        <f t="shared" si="3"/>
        <v>59910</v>
      </c>
      <c r="J14" s="8">
        <f t="shared" si="3"/>
        <v>52690</v>
      </c>
      <c r="K14" s="8">
        <f t="shared" si="3"/>
        <v>45486</v>
      </c>
      <c r="L14" s="9">
        <f t="shared" si="3"/>
        <v>39948</v>
      </c>
      <c r="M14" s="9">
        <f t="shared" si="3"/>
        <v>39948</v>
      </c>
      <c r="N14" s="8">
        <f t="shared" si="3"/>
        <v>34601</v>
      </c>
      <c r="O14" s="8">
        <f t="shared" si="3"/>
        <v>30678</v>
      </c>
      <c r="P14" s="8">
        <f t="shared" si="3"/>
        <v>22051</v>
      </c>
      <c r="Q14" s="8">
        <f t="shared" si="3"/>
        <v>14789</v>
      </c>
      <c r="R14" s="8">
        <f t="shared" si="3"/>
        <v>14022</v>
      </c>
      <c r="S14" s="9">
        <f t="shared" si="3"/>
        <v>14022</v>
      </c>
      <c r="T14" s="9">
        <f t="shared" si="3"/>
        <v>14022</v>
      </c>
      <c r="U14" s="8">
        <f t="shared" si="3"/>
        <v>34614</v>
      </c>
      <c r="V14" s="8">
        <f t="shared" si="3"/>
        <v>28456</v>
      </c>
      <c r="W14" s="8">
        <f t="shared" si="3"/>
        <v>47956</v>
      </c>
      <c r="X14" s="8">
        <f t="shared" si="3"/>
        <v>42394</v>
      </c>
      <c r="Y14" s="8">
        <f t="shared" si="3"/>
        <v>53664</v>
      </c>
      <c r="Z14" s="9">
        <f t="shared" si="3"/>
        <v>53664</v>
      </c>
      <c r="AA14" s="9">
        <f t="shared" si="3"/>
        <v>53664</v>
      </c>
      <c r="AB14" s="8">
        <f t="shared" si="3"/>
        <v>48084</v>
      </c>
      <c r="AC14" s="8">
        <f t="shared" si="3"/>
        <v>42503</v>
      </c>
      <c r="AD14" s="8">
        <f t="shared" si="3"/>
        <v>60667</v>
      </c>
      <c r="AE14" s="8">
        <f t="shared" si="3"/>
        <v>53795</v>
      </c>
      <c r="AF14" s="8">
        <f t="shared" si="3"/>
        <v>47006</v>
      </c>
      <c r="AG14" s="9">
        <f t="shared" si="3"/>
        <v>47006</v>
      </c>
      <c r="AH14" s="9">
        <f t="shared" si="3"/>
        <v>47006</v>
      </c>
      <c r="AI14" s="8">
        <f t="shared" si="0"/>
        <v>1234830</v>
      </c>
    </row>
    <row r="15" spans="1:35" x14ac:dyDescent="0.25">
      <c r="A15" s="29"/>
      <c r="B15" s="3" t="s">
        <v>8</v>
      </c>
      <c r="C15" s="3" t="s">
        <v>27</v>
      </c>
      <c r="D15" s="8"/>
      <c r="E15" s="9">
        <v>4404</v>
      </c>
      <c r="F15" s="9"/>
      <c r="G15" s="8">
        <v>11683</v>
      </c>
      <c r="H15" s="8">
        <v>10994</v>
      </c>
      <c r="I15" s="8">
        <v>10449</v>
      </c>
      <c r="J15" s="8">
        <v>7220</v>
      </c>
      <c r="K15" s="8">
        <v>7204</v>
      </c>
      <c r="L15" s="9">
        <v>5538</v>
      </c>
      <c r="M15" s="9"/>
      <c r="N15" s="8">
        <v>5347</v>
      </c>
      <c r="O15" s="8">
        <v>7879</v>
      </c>
      <c r="P15" s="8">
        <v>8627</v>
      </c>
      <c r="Q15" s="8">
        <v>7262</v>
      </c>
      <c r="R15" s="8">
        <v>767</v>
      </c>
      <c r="S15" s="9"/>
      <c r="T15" s="9"/>
      <c r="U15" s="8">
        <v>5196</v>
      </c>
      <c r="V15" s="8">
        <v>6158</v>
      </c>
      <c r="W15" s="8">
        <v>5700</v>
      </c>
      <c r="X15" s="8">
        <v>5562</v>
      </c>
      <c r="Y15" s="8">
        <v>5530</v>
      </c>
      <c r="Z15" s="9"/>
      <c r="AA15" s="9"/>
      <c r="AB15" s="8">
        <v>5580</v>
      </c>
      <c r="AC15" s="8">
        <v>5581</v>
      </c>
      <c r="AD15" s="8">
        <v>7036</v>
      </c>
      <c r="AE15" s="8">
        <v>6872</v>
      </c>
      <c r="AF15" s="8">
        <v>6789</v>
      </c>
      <c r="AG15" s="9"/>
      <c r="AH15" s="9"/>
      <c r="AI15" s="8">
        <f t="shared" si="0"/>
        <v>147378</v>
      </c>
    </row>
    <row r="16" spans="1:35" x14ac:dyDescent="0.25">
      <c r="A16" s="29"/>
      <c r="B16" s="3" t="s">
        <v>9</v>
      </c>
      <c r="C16" s="3"/>
      <c r="D16" s="8"/>
      <c r="E16" s="9"/>
      <c r="F16" s="9"/>
      <c r="G16" s="8"/>
      <c r="H16" s="8"/>
      <c r="I16" s="8"/>
      <c r="J16" s="8"/>
      <c r="K16" s="8"/>
      <c r="L16" s="9"/>
      <c r="M16" s="9"/>
      <c r="N16" s="8"/>
      <c r="O16" s="8"/>
      <c r="P16" s="8"/>
      <c r="Q16" s="8"/>
      <c r="R16" s="8"/>
      <c r="S16" s="9"/>
      <c r="T16" s="9"/>
      <c r="U16" s="8"/>
      <c r="V16" s="8"/>
      <c r="W16" s="8"/>
      <c r="X16" s="8"/>
      <c r="Y16" s="8"/>
      <c r="Z16" s="9"/>
      <c r="AA16" s="9"/>
      <c r="AB16" s="8"/>
      <c r="AC16" s="8"/>
      <c r="AD16" s="8"/>
      <c r="AE16" s="8"/>
      <c r="AF16" s="8"/>
      <c r="AG16" s="9"/>
      <c r="AH16" s="9"/>
      <c r="AI16" s="8">
        <f t="shared" si="0"/>
        <v>0</v>
      </c>
    </row>
    <row r="17" spans="1:35" x14ac:dyDescent="0.25">
      <c r="A17" s="29"/>
      <c r="B17" s="3" t="s">
        <v>10</v>
      </c>
      <c r="C17" s="3" t="s">
        <v>30</v>
      </c>
      <c r="D17" s="8">
        <v>109771</v>
      </c>
      <c r="E17" s="9">
        <f t="shared" ref="E17:AH17" si="4">D17+E15-E16-E18</f>
        <v>114175</v>
      </c>
      <c r="F17" s="9">
        <f t="shared" si="4"/>
        <v>114175</v>
      </c>
      <c r="G17" s="8">
        <f t="shared" si="4"/>
        <v>125858</v>
      </c>
      <c r="H17" s="8">
        <f t="shared" si="4"/>
        <v>80852</v>
      </c>
      <c r="I17" s="8">
        <f t="shared" si="4"/>
        <v>91301</v>
      </c>
      <c r="J17" s="8">
        <f t="shared" si="4"/>
        <v>98521</v>
      </c>
      <c r="K17" s="8">
        <f t="shared" si="4"/>
        <v>105725</v>
      </c>
      <c r="L17" s="9">
        <f t="shared" si="4"/>
        <v>111263</v>
      </c>
      <c r="M17" s="9">
        <f t="shared" si="4"/>
        <v>111263</v>
      </c>
      <c r="N17" s="8">
        <f t="shared" si="4"/>
        <v>116610</v>
      </c>
      <c r="O17" s="8">
        <f t="shared" si="4"/>
        <v>8989</v>
      </c>
      <c r="P17" s="8">
        <f t="shared" si="4"/>
        <v>17616</v>
      </c>
      <c r="Q17" s="8">
        <f t="shared" si="4"/>
        <v>24878</v>
      </c>
      <c r="R17" s="8">
        <f t="shared" si="4"/>
        <v>25645</v>
      </c>
      <c r="S17" s="9">
        <f t="shared" si="4"/>
        <v>25645</v>
      </c>
      <c r="T17" s="9">
        <f t="shared" si="4"/>
        <v>25645</v>
      </c>
      <c r="U17" s="8">
        <f t="shared" si="4"/>
        <v>30841</v>
      </c>
      <c r="V17" s="8">
        <f t="shared" si="4"/>
        <v>1999</v>
      </c>
      <c r="W17" s="8">
        <f t="shared" si="4"/>
        <v>7699</v>
      </c>
      <c r="X17" s="8">
        <f t="shared" si="4"/>
        <v>13261</v>
      </c>
      <c r="Y17" s="8">
        <f t="shared" si="4"/>
        <v>18791</v>
      </c>
      <c r="Z17" s="9">
        <f t="shared" si="4"/>
        <v>18791</v>
      </c>
      <c r="AA17" s="9">
        <f t="shared" si="4"/>
        <v>18791</v>
      </c>
      <c r="AB17" s="8">
        <f t="shared" si="4"/>
        <v>24371</v>
      </c>
      <c r="AC17" s="8">
        <f t="shared" si="4"/>
        <v>29952</v>
      </c>
      <c r="AD17" s="8">
        <f t="shared" si="4"/>
        <v>36988</v>
      </c>
      <c r="AE17" s="8">
        <f t="shared" si="4"/>
        <v>43860</v>
      </c>
      <c r="AF17" s="8">
        <f t="shared" si="4"/>
        <v>50649</v>
      </c>
      <c r="AG17" s="9">
        <f t="shared" si="4"/>
        <v>50649</v>
      </c>
      <c r="AH17" s="9">
        <f t="shared" si="4"/>
        <v>50649</v>
      </c>
      <c r="AI17" s="8">
        <f t="shared" si="0"/>
        <v>1595452</v>
      </c>
    </row>
    <row r="18" spans="1:35" x14ac:dyDescent="0.25">
      <c r="A18" s="30"/>
      <c r="B18" s="3" t="s">
        <v>14</v>
      </c>
      <c r="C18" s="3" t="s">
        <v>31</v>
      </c>
      <c r="D18" s="8"/>
      <c r="E18" s="9"/>
      <c r="F18" s="9"/>
      <c r="G18" s="8"/>
      <c r="H18" s="8">
        <v>56000</v>
      </c>
      <c r="I18" s="8"/>
      <c r="J18" s="8"/>
      <c r="K18" s="8"/>
      <c r="L18" s="9"/>
      <c r="M18" s="9"/>
      <c r="N18" s="8"/>
      <c r="O18" s="8">
        <f>59500+56000</f>
        <v>115500</v>
      </c>
      <c r="P18" s="8"/>
      <c r="Q18" s="8"/>
      <c r="R18" s="8"/>
      <c r="S18" s="9"/>
      <c r="T18" s="9"/>
      <c r="U18" s="8"/>
      <c r="V18" s="8">
        <v>35000</v>
      </c>
      <c r="W18" s="8"/>
      <c r="X18" s="8"/>
      <c r="Y18" s="8"/>
      <c r="Z18" s="9"/>
      <c r="AA18" s="9"/>
      <c r="AB18" s="8"/>
      <c r="AC18" s="8"/>
      <c r="AD18" s="8"/>
      <c r="AE18" s="8"/>
      <c r="AF18" s="8"/>
      <c r="AG18" s="9"/>
      <c r="AH18" s="9"/>
      <c r="AI18" s="8">
        <f t="shared" si="0"/>
        <v>206500</v>
      </c>
    </row>
    <row r="19" spans="1:35" x14ac:dyDescent="0.25">
      <c r="A19" s="28" t="s">
        <v>2</v>
      </c>
      <c r="B19" s="3" t="s">
        <v>7</v>
      </c>
      <c r="C19" s="11"/>
      <c r="D19" s="8"/>
      <c r="E19" s="9"/>
      <c r="F19" s="9"/>
      <c r="G19" s="8"/>
      <c r="H19" s="8"/>
      <c r="I19" s="8"/>
      <c r="J19" s="8"/>
      <c r="K19" s="8"/>
      <c r="L19" s="9"/>
      <c r="M19" s="9"/>
      <c r="N19" s="8"/>
      <c r="O19" s="8"/>
      <c r="P19" s="8"/>
      <c r="Q19" s="8"/>
      <c r="R19" s="8"/>
      <c r="S19" s="9"/>
      <c r="T19" s="9"/>
      <c r="U19" s="8"/>
      <c r="V19" s="8"/>
      <c r="W19" s="8"/>
      <c r="X19" s="8"/>
      <c r="Y19" s="8"/>
      <c r="Z19" s="9"/>
      <c r="AA19" s="9"/>
      <c r="AB19" s="8"/>
      <c r="AC19" s="8"/>
      <c r="AD19" s="8"/>
      <c r="AE19" s="8"/>
      <c r="AF19" s="8"/>
      <c r="AG19" s="9"/>
      <c r="AH19" s="9"/>
      <c r="AI19" s="8">
        <f t="shared" si="0"/>
        <v>0</v>
      </c>
    </row>
    <row r="20" spans="1:35" x14ac:dyDescent="0.25">
      <c r="A20" s="29"/>
      <c r="B20" s="5" t="s">
        <v>11</v>
      </c>
      <c r="C20" s="5" t="s">
        <v>28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>
        <f t="shared" si="0"/>
        <v>0</v>
      </c>
    </row>
    <row r="21" spans="1:35" x14ac:dyDescent="0.25">
      <c r="A21" s="29"/>
      <c r="B21" s="3" t="s">
        <v>15</v>
      </c>
      <c r="C21" s="3"/>
      <c r="D21" s="8"/>
      <c r="E21" s="9"/>
      <c r="F21" s="9"/>
      <c r="G21" s="8"/>
      <c r="H21" s="8"/>
      <c r="I21" s="8"/>
      <c r="J21" s="8"/>
      <c r="K21" s="8"/>
      <c r="L21" s="9"/>
      <c r="M21" s="9"/>
      <c r="N21" s="8"/>
      <c r="O21" s="8"/>
      <c r="P21" s="8"/>
      <c r="Q21" s="8"/>
      <c r="R21" s="8"/>
      <c r="S21" s="9"/>
      <c r="T21" s="9"/>
      <c r="U21" s="8"/>
      <c r="V21" s="8"/>
      <c r="W21" s="8"/>
      <c r="X21" s="8"/>
      <c r="Y21" s="8"/>
      <c r="Z21" s="9"/>
      <c r="AA21" s="9"/>
      <c r="AB21" s="8"/>
      <c r="AC21" s="8"/>
      <c r="AD21" s="8"/>
      <c r="AE21" s="8"/>
      <c r="AF21" s="8"/>
      <c r="AG21" s="9"/>
      <c r="AH21" s="9"/>
      <c r="AI21" s="8">
        <f t="shared" si="0"/>
        <v>0</v>
      </c>
    </row>
    <row r="22" spans="1:35" x14ac:dyDescent="0.25">
      <c r="A22" s="29"/>
      <c r="B22" s="3" t="s">
        <v>16</v>
      </c>
      <c r="C22" s="3" t="s">
        <v>26</v>
      </c>
      <c r="D22" s="8"/>
      <c r="E22" s="9">
        <f>D22+E21-E23</f>
        <v>0</v>
      </c>
      <c r="F22" s="9">
        <f>E22+F21-F23</f>
        <v>0</v>
      </c>
      <c r="G22" s="8">
        <f t="shared" ref="G22:AH22" si="5">F22+G21-G23</f>
        <v>0</v>
      </c>
      <c r="H22" s="8">
        <f t="shared" si="5"/>
        <v>0</v>
      </c>
      <c r="I22" s="8">
        <f t="shared" si="5"/>
        <v>0</v>
      </c>
      <c r="J22" s="8">
        <f t="shared" si="5"/>
        <v>0</v>
      </c>
      <c r="K22" s="8">
        <f t="shared" si="5"/>
        <v>0</v>
      </c>
      <c r="L22" s="9">
        <f t="shared" si="5"/>
        <v>0</v>
      </c>
      <c r="M22" s="9">
        <f t="shared" si="5"/>
        <v>0</v>
      </c>
      <c r="N22" s="8">
        <f t="shared" si="5"/>
        <v>0</v>
      </c>
      <c r="O22" s="8">
        <f t="shared" si="5"/>
        <v>0</v>
      </c>
      <c r="P22" s="8">
        <f t="shared" si="5"/>
        <v>0</v>
      </c>
      <c r="Q22" s="8">
        <f t="shared" si="5"/>
        <v>0</v>
      </c>
      <c r="R22" s="8">
        <f t="shared" si="5"/>
        <v>0</v>
      </c>
      <c r="S22" s="9">
        <f t="shared" si="5"/>
        <v>0</v>
      </c>
      <c r="T22" s="9">
        <f t="shared" si="5"/>
        <v>0</v>
      </c>
      <c r="U22" s="8">
        <f t="shared" si="5"/>
        <v>0</v>
      </c>
      <c r="V22" s="8">
        <f t="shared" si="5"/>
        <v>0</v>
      </c>
      <c r="W22" s="8">
        <f t="shared" si="5"/>
        <v>0</v>
      </c>
      <c r="X22" s="8">
        <f t="shared" si="5"/>
        <v>0</v>
      </c>
      <c r="Y22" s="8">
        <f t="shared" si="5"/>
        <v>0</v>
      </c>
      <c r="Z22" s="9">
        <f t="shared" si="5"/>
        <v>0</v>
      </c>
      <c r="AA22" s="9">
        <f t="shared" si="5"/>
        <v>0</v>
      </c>
      <c r="AB22" s="8">
        <f t="shared" si="5"/>
        <v>0</v>
      </c>
      <c r="AC22" s="8">
        <f t="shared" si="5"/>
        <v>0</v>
      </c>
      <c r="AD22" s="8">
        <f t="shared" si="5"/>
        <v>0</v>
      </c>
      <c r="AE22" s="8">
        <f t="shared" si="5"/>
        <v>0</v>
      </c>
      <c r="AF22" s="8">
        <f t="shared" si="5"/>
        <v>0</v>
      </c>
      <c r="AG22" s="9">
        <f t="shared" si="5"/>
        <v>0</v>
      </c>
      <c r="AH22" s="9">
        <f t="shared" si="5"/>
        <v>0</v>
      </c>
      <c r="AI22" s="8">
        <f t="shared" si="0"/>
        <v>0</v>
      </c>
    </row>
    <row r="23" spans="1:35" x14ac:dyDescent="0.25">
      <c r="A23" s="29"/>
      <c r="B23" s="3" t="s">
        <v>8</v>
      </c>
      <c r="C23" s="3" t="s">
        <v>27</v>
      </c>
      <c r="D23" s="8"/>
      <c r="E23" s="9"/>
      <c r="F23" s="9"/>
      <c r="G23" s="8"/>
      <c r="H23" s="8"/>
      <c r="I23" s="8"/>
      <c r="J23" s="8"/>
      <c r="K23" s="8"/>
      <c r="L23" s="9"/>
      <c r="M23" s="9"/>
      <c r="N23" s="8"/>
      <c r="O23" s="8"/>
      <c r="P23" s="8"/>
      <c r="Q23" s="8"/>
      <c r="R23" s="8"/>
      <c r="S23" s="9"/>
      <c r="T23" s="9"/>
      <c r="U23" s="8"/>
      <c r="V23" s="8"/>
      <c r="W23" s="8"/>
      <c r="X23" s="8"/>
      <c r="Y23" s="8"/>
      <c r="Z23" s="9"/>
      <c r="AA23" s="9"/>
      <c r="AB23" s="8"/>
      <c r="AC23" s="8"/>
      <c r="AD23" s="8"/>
      <c r="AE23" s="8"/>
      <c r="AF23" s="8"/>
      <c r="AG23" s="9"/>
      <c r="AH23" s="9"/>
      <c r="AI23" s="8">
        <f t="shared" si="0"/>
        <v>0</v>
      </c>
    </row>
    <row r="24" spans="1:35" x14ac:dyDescent="0.25">
      <c r="A24" s="29"/>
      <c r="B24" s="3" t="s">
        <v>9</v>
      </c>
      <c r="C24" s="3"/>
      <c r="D24" s="8"/>
      <c r="E24" s="9"/>
      <c r="F24" s="9"/>
      <c r="G24" s="8"/>
      <c r="H24" s="8"/>
      <c r="I24" s="8"/>
      <c r="J24" s="8"/>
      <c r="K24" s="8"/>
      <c r="L24" s="9"/>
      <c r="M24" s="9"/>
      <c r="N24" s="8"/>
      <c r="O24" s="8"/>
      <c r="P24" s="8"/>
      <c r="Q24" s="8"/>
      <c r="R24" s="8"/>
      <c r="S24" s="9"/>
      <c r="T24" s="9"/>
      <c r="U24" s="8"/>
      <c r="V24" s="8"/>
      <c r="W24" s="8"/>
      <c r="X24" s="8"/>
      <c r="Y24" s="8"/>
      <c r="Z24" s="9"/>
      <c r="AA24" s="9"/>
      <c r="AB24" s="8"/>
      <c r="AC24" s="8"/>
      <c r="AD24" s="8"/>
      <c r="AE24" s="8"/>
      <c r="AF24" s="8"/>
      <c r="AG24" s="9"/>
      <c r="AH24" s="9"/>
      <c r="AI24" s="8">
        <f t="shared" si="0"/>
        <v>0</v>
      </c>
    </row>
    <row r="25" spans="1:35" x14ac:dyDescent="0.25">
      <c r="A25" s="29"/>
      <c r="B25" s="3" t="s">
        <v>10</v>
      </c>
      <c r="C25" s="3" t="s">
        <v>30</v>
      </c>
      <c r="D25" s="8"/>
      <c r="E25" s="9">
        <f t="shared" ref="E25:AH25" si="6">D25+E23-E24-E26</f>
        <v>0</v>
      </c>
      <c r="F25" s="9">
        <f t="shared" si="6"/>
        <v>0</v>
      </c>
      <c r="G25" s="8">
        <f t="shared" si="6"/>
        <v>0</v>
      </c>
      <c r="H25" s="8">
        <f t="shared" si="6"/>
        <v>0</v>
      </c>
      <c r="I25" s="8">
        <f t="shared" si="6"/>
        <v>0</v>
      </c>
      <c r="J25" s="8">
        <f t="shared" si="6"/>
        <v>0</v>
      </c>
      <c r="K25" s="8">
        <f t="shared" si="6"/>
        <v>0</v>
      </c>
      <c r="L25" s="9">
        <f t="shared" si="6"/>
        <v>0</v>
      </c>
      <c r="M25" s="9">
        <f t="shared" si="6"/>
        <v>0</v>
      </c>
      <c r="N25" s="8">
        <f t="shared" si="6"/>
        <v>0</v>
      </c>
      <c r="O25" s="8">
        <f t="shared" si="6"/>
        <v>0</v>
      </c>
      <c r="P25" s="8">
        <f t="shared" si="6"/>
        <v>0</v>
      </c>
      <c r="Q25" s="8">
        <f t="shared" si="6"/>
        <v>0</v>
      </c>
      <c r="R25" s="8">
        <f t="shared" si="6"/>
        <v>0</v>
      </c>
      <c r="S25" s="9">
        <f t="shared" si="6"/>
        <v>0</v>
      </c>
      <c r="T25" s="9">
        <f t="shared" si="6"/>
        <v>0</v>
      </c>
      <c r="U25" s="8">
        <f t="shared" si="6"/>
        <v>0</v>
      </c>
      <c r="V25" s="8">
        <f t="shared" si="6"/>
        <v>0</v>
      </c>
      <c r="W25" s="8">
        <f t="shared" si="6"/>
        <v>0</v>
      </c>
      <c r="X25" s="8">
        <f t="shared" si="6"/>
        <v>0</v>
      </c>
      <c r="Y25" s="8">
        <f t="shared" si="6"/>
        <v>0</v>
      </c>
      <c r="Z25" s="9">
        <f t="shared" si="6"/>
        <v>0</v>
      </c>
      <c r="AA25" s="9">
        <f t="shared" si="6"/>
        <v>0</v>
      </c>
      <c r="AB25" s="8">
        <f t="shared" si="6"/>
        <v>0</v>
      </c>
      <c r="AC25" s="8">
        <f t="shared" si="6"/>
        <v>0</v>
      </c>
      <c r="AD25" s="8">
        <f t="shared" si="6"/>
        <v>0</v>
      </c>
      <c r="AE25" s="8">
        <f t="shared" si="6"/>
        <v>0</v>
      </c>
      <c r="AF25" s="8">
        <f t="shared" si="6"/>
        <v>0</v>
      </c>
      <c r="AG25" s="9">
        <f t="shared" si="6"/>
        <v>0</v>
      </c>
      <c r="AH25" s="9">
        <f t="shared" si="6"/>
        <v>0</v>
      </c>
      <c r="AI25" s="8">
        <f t="shared" si="0"/>
        <v>0</v>
      </c>
    </row>
    <row r="26" spans="1:35" x14ac:dyDescent="0.25">
      <c r="A26" s="30"/>
      <c r="B26" s="3" t="s">
        <v>14</v>
      </c>
      <c r="C26" s="3" t="s">
        <v>31</v>
      </c>
      <c r="D26" s="8"/>
      <c r="E26" s="9"/>
      <c r="F26" s="9"/>
      <c r="G26" s="8"/>
      <c r="H26" s="8"/>
      <c r="I26" s="8"/>
      <c r="J26" s="8"/>
      <c r="K26" s="8"/>
      <c r="L26" s="9"/>
      <c r="M26" s="9"/>
      <c r="N26" s="8"/>
      <c r="O26" s="8"/>
      <c r="P26" s="8"/>
      <c r="Q26" s="8"/>
      <c r="R26" s="8"/>
      <c r="S26" s="9"/>
      <c r="T26" s="9"/>
      <c r="U26" s="8"/>
      <c r="V26" s="8"/>
      <c r="W26" s="8"/>
      <c r="X26" s="8"/>
      <c r="Y26" s="8"/>
      <c r="Z26" s="9"/>
      <c r="AA26" s="9"/>
      <c r="AB26" s="8"/>
      <c r="AC26" s="8"/>
      <c r="AD26" s="8"/>
      <c r="AE26" s="8"/>
      <c r="AF26" s="8"/>
      <c r="AG26" s="9"/>
      <c r="AH26" s="9"/>
      <c r="AI26" s="8">
        <f t="shared" si="0"/>
        <v>0</v>
      </c>
    </row>
    <row r="27" spans="1:35" hidden="1" x14ac:dyDescent="0.25">
      <c r="A27" s="28" t="s">
        <v>1</v>
      </c>
      <c r="B27" s="3" t="s">
        <v>7</v>
      </c>
      <c r="C27" s="3"/>
      <c r="D27" s="8"/>
      <c r="E27" s="9"/>
      <c r="F27" s="9"/>
      <c r="G27" s="8"/>
      <c r="H27" s="8"/>
      <c r="I27" s="8"/>
      <c r="J27" s="8"/>
      <c r="K27" s="8"/>
      <c r="L27" s="9"/>
      <c r="M27" s="9"/>
      <c r="N27" s="8"/>
      <c r="O27" s="8"/>
      <c r="P27" s="8"/>
      <c r="Q27" s="8"/>
      <c r="R27" s="8"/>
      <c r="S27" s="9"/>
      <c r="T27" s="9"/>
      <c r="U27" s="8"/>
      <c r="V27" s="8"/>
      <c r="W27" s="8"/>
      <c r="X27" s="8"/>
      <c r="Y27" s="8"/>
      <c r="Z27" s="9"/>
      <c r="AA27" s="9"/>
      <c r="AB27" s="8"/>
      <c r="AC27" s="8"/>
      <c r="AD27" s="8"/>
      <c r="AE27" s="8"/>
      <c r="AF27" s="8"/>
      <c r="AG27" s="9"/>
      <c r="AH27" s="9"/>
      <c r="AI27" s="8">
        <f t="shared" si="0"/>
        <v>0</v>
      </c>
    </row>
    <row r="28" spans="1:35" hidden="1" x14ac:dyDescent="0.25">
      <c r="A28" s="29"/>
      <c r="B28" s="3" t="s">
        <v>11</v>
      </c>
      <c r="C28" s="3"/>
      <c r="D28" s="8"/>
      <c r="E28" s="9"/>
      <c r="F28" s="9"/>
      <c r="G28" s="8"/>
      <c r="H28" s="8"/>
      <c r="I28" s="8"/>
      <c r="J28" s="8"/>
      <c r="K28" s="8"/>
      <c r="L28" s="9"/>
      <c r="M28" s="9"/>
      <c r="N28" s="8"/>
      <c r="O28" s="8"/>
      <c r="P28" s="8"/>
      <c r="Q28" s="8"/>
      <c r="R28" s="8"/>
      <c r="S28" s="9"/>
      <c r="T28" s="9"/>
      <c r="U28" s="8"/>
      <c r="V28" s="8"/>
      <c r="W28" s="8"/>
      <c r="X28" s="8"/>
      <c r="Y28" s="8"/>
      <c r="Z28" s="9"/>
      <c r="AA28" s="9"/>
      <c r="AB28" s="8"/>
      <c r="AC28" s="8"/>
      <c r="AD28" s="8"/>
      <c r="AE28" s="8"/>
      <c r="AF28" s="8"/>
      <c r="AG28" s="9"/>
      <c r="AH28" s="9"/>
      <c r="AI28" s="8">
        <f t="shared" si="0"/>
        <v>0</v>
      </c>
    </row>
    <row r="29" spans="1:35" hidden="1" x14ac:dyDescent="0.25">
      <c r="A29" s="29"/>
      <c r="B29" s="3" t="s">
        <v>15</v>
      </c>
      <c r="C29" s="3"/>
      <c r="D29" s="8"/>
      <c r="E29" s="9"/>
      <c r="F29" s="9"/>
      <c r="G29" s="8"/>
      <c r="H29" s="8"/>
      <c r="I29" s="8"/>
      <c r="J29" s="8"/>
      <c r="K29" s="8"/>
      <c r="L29" s="9"/>
      <c r="M29" s="9"/>
      <c r="N29" s="8"/>
      <c r="O29" s="8"/>
      <c r="P29" s="8"/>
      <c r="Q29" s="8"/>
      <c r="R29" s="8"/>
      <c r="S29" s="9"/>
      <c r="T29" s="9"/>
      <c r="U29" s="8"/>
      <c r="V29" s="8"/>
      <c r="W29" s="8"/>
      <c r="X29" s="8"/>
      <c r="Y29" s="8"/>
      <c r="Z29" s="9"/>
      <c r="AA29" s="9"/>
      <c r="AB29" s="8"/>
      <c r="AC29" s="8"/>
      <c r="AD29" s="8"/>
      <c r="AE29" s="8"/>
      <c r="AF29" s="8"/>
      <c r="AG29" s="9"/>
      <c r="AH29" s="9"/>
      <c r="AI29" s="8">
        <f t="shared" si="0"/>
        <v>0</v>
      </c>
    </row>
    <row r="30" spans="1:35" hidden="1" x14ac:dyDescent="0.25">
      <c r="A30" s="29"/>
      <c r="B30" s="3" t="s">
        <v>16</v>
      </c>
      <c r="C30" s="3"/>
      <c r="D30" s="8"/>
      <c r="E30" s="9">
        <f t="shared" ref="E30:AH30" si="7">D30+E29-E31</f>
        <v>0</v>
      </c>
      <c r="F30" s="9">
        <f t="shared" si="7"/>
        <v>0</v>
      </c>
      <c r="G30" s="8">
        <f t="shared" si="7"/>
        <v>0</v>
      </c>
      <c r="H30" s="8">
        <f t="shared" si="7"/>
        <v>0</v>
      </c>
      <c r="I30" s="8">
        <f t="shared" si="7"/>
        <v>0</v>
      </c>
      <c r="J30" s="8">
        <f t="shared" si="7"/>
        <v>0</v>
      </c>
      <c r="K30" s="8">
        <f t="shared" si="7"/>
        <v>0</v>
      </c>
      <c r="L30" s="9">
        <f t="shared" si="7"/>
        <v>0</v>
      </c>
      <c r="M30" s="9">
        <f t="shared" si="7"/>
        <v>0</v>
      </c>
      <c r="N30" s="8">
        <f t="shared" si="7"/>
        <v>0</v>
      </c>
      <c r="O30" s="8">
        <f t="shared" si="7"/>
        <v>0</v>
      </c>
      <c r="P30" s="8">
        <f t="shared" si="7"/>
        <v>0</v>
      </c>
      <c r="Q30" s="8">
        <f t="shared" si="7"/>
        <v>0</v>
      </c>
      <c r="R30" s="8">
        <f t="shared" si="7"/>
        <v>0</v>
      </c>
      <c r="S30" s="9">
        <f t="shared" si="7"/>
        <v>0</v>
      </c>
      <c r="T30" s="9">
        <f t="shared" si="7"/>
        <v>0</v>
      </c>
      <c r="U30" s="8">
        <f t="shared" si="7"/>
        <v>0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9">
        <f t="shared" si="7"/>
        <v>0</v>
      </c>
      <c r="AA30" s="9">
        <f t="shared" si="7"/>
        <v>0</v>
      </c>
      <c r="AB30" s="8">
        <f t="shared" si="7"/>
        <v>0</v>
      </c>
      <c r="AC30" s="8">
        <f t="shared" si="7"/>
        <v>0</v>
      </c>
      <c r="AD30" s="8">
        <f t="shared" si="7"/>
        <v>0</v>
      </c>
      <c r="AE30" s="8">
        <f t="shared" si="7"/>
        <v>0</v>
      </c>
      <c r="AF30" s="8">
        <f t="shared" si="7"/>
        <v>0</v>
      </c>
      <c r="AG30" s="9">
        <f t="shared" si="7"/>
        <v>0</v>
      </c>
      <c r="AH30" s="9">
        <f t="shared" si="7"/>
        <v>0</v>
      </c>
      <c r="AI30" s="8">
        <f t="shared" si="0"/>
        <v>0</v>
      </c>
    </row>
    <row r="31" spans="1:35" hidden="1" x14ac:dyDescent="0.25">
      <c r="A31" s="29"/>
      <c r="B31" s="3" t="s">
        <v>8</v>
      </c>
      <c r="C31" s="3"/>
      <c r="D31" s="8"/>
      <c r="E31" s="9"/>
      <c r="F31" s="9"/>
      <c r="G31" s="8"/>
      <c r="H31" s="8"/>
      <c r="I31" s="8"/>
      <c r="J31" s="8"/>
      <c r="K31" s="8"/>
      <c r="L31" s="9"/>
      <c r="M31" s="9"/>
      <c r="N31" s="8"/>
      <c r="O31" s="8"/>
      <c r="P31" s="8"/>
      <c r="Q31" s="8"/>
      <c r="R31" s="8"/>
      <c r="S31" s="9"/>
      <c r="T31" s="9"/>
      <c r="U31" s="8"/>
      <c r="V31" s="8"/>
      <c r="W31" s="8"/>
      <c r="X31" s="8"/>
      <c r="Y31" s="8"/>
      <c r="Z31" s="9"/>
      <c r="AA31" s="9"/>
      <c r="AB31" s="8"/>
      <c r="AC31" s="8"/>
      <c r="AD31" s="8"/>
      <c r="AE31" s="8"/>
      <c r="AF31" s="8"/>
      <c r="AG31" s="9"/>
      <c r="AH31" s="9"/>
      <c r="AI31" s="8">
        <f t="shared" si="0"/>
        <v>0</v>
      </c>
    </row>
    <row r="32" spans="1:35" hidden="1" x14ac:dyDescent="0.25">
      <c r="A32" s="29"/>
      <c r="B32" s="3" t="s">
        <v>9</v>
      </c>
      <c r="C32" s="3"/>
      <c r="D32" s="8"/>
      <c r="E32" s="9"/>
      <c r="F32" s="9"/>
      <c r="G32" s="8"/>
      <c r="H32" s="8"/>
      <c r="I32" s="8"/>
      <c r="J32" s="8"/>
      <c r="K32" s="8"/>
      <c r="L32" s="9"/>
      <c r="M32" s="9"/>
      <c r="N32" s="8"/>
      <c r="O32" s="8"/>
      <c r="P32" s="8"/>
      <c r="Q32" s="8"/>
      <c r="R32" s="8"/>
      <c r="S32" s="9"/>
      <c r="T32" s="9"/>
      <c r="U32" s="8"/>
      <c r="V32" s="8"/>
      <c r="W32" s="8"/>
      <c r="X32" s="8"/>
      <c r="Y32" s="8"/>
      <c r="Z32" s="9"/>
      <c r="AA32" s="9"/>
      <c r="AB32" s="8"/>
      <c r="AC32" s="8"/>
      <c r="AD32" s="8"/>
      <c r="AE32" s="8"/>
      <c r="AF32" s="8"/>
      <c r="AG32" s="9"/>
      <c r="AH32" s="9"/>
      <c r="AI32" s="8">
        <f t="shared" si="0"/>
        <v>0</v>
      </c>
    </row>
    <row r="33" spans="1:35" hidden="1" x14ac:dyDescent="0.25">
      <c r="A33" s="29"/>
      <c r="B33" s="3" t="s">
        <v>10</v>
      </c>
      <c r="C33" s="3"/>
      <c r="D33" s="8"/>
      <c r="E33" s="9">
        <f t="shared" ref="E33:AH33" si="8">D33+E31-E32-E34</f>
        <v>0</v>
      </c>
      <c r="F33" s="9">
        <f t="shared" si="8"/>
        <v>0</v>
      </c>
      <c r="G33" s="8">
        <f t="shared" si="8"/>
        <v>0</v>
      </c>
      <c r="H33" s="8">
        <f t="shared" si="8"/>
        <v>0</v>
      </c>
      <c r="I33" s="8">
        <f t="shared" si="8"/>
        <v>0</v>
      </c>
      <c r="J33" s="8">
        <f t="shared" si="8"/>
        <v>0</v>
      </c>
      <c r="K33" s="8">
        <f t="shared" si="8"/>
        <v>0</v>
      </c>
      <c r="L33" s="9">
        <f t="shared" si="8"/>
        <v>0</v>
      </c>
      <c r="M33" s="9">
        <f t="shared" si="8"/>
        <v>0</v>
      </c>
      <c r="N33" s="8">
        <f t="shared" si="8"/>
        <v>0</v>
      </c>
      <c r="O33" s="8">
        <f t="shared" si="8"/>
        <v>0</v>
      </c>
      <c r="P33" s="8">
        <f t="shared" si="8"/>
        <v>0</v>
      </c>
      <c r="Q33" s="8">
        <f t="shared" si="8"/>
        <v>0</v>
      </c>
      <c r="R33" s="8">
        <f t="shared" si="8"/>
        <v>0</v>
      </c>
      <c r="S33" s="9">
        <f t="shared" si="8"/>
        <v>0</v>
      </c>
      <c r="T33" s="9">
        <f t="shared" si="8"/>
        <v>0</v>
      </c>
      <c r="U33" s="8">
        <f t="shared" si="8"/>
        <v>0</v>
      </c>
      <c r="V33" s="8">
        <f t="shared" si="8"/>
        <v>0</v>
      </c>
      <c r="W33" s="8">
        <f t="shared" si="8"/>
        <v>0</v>
      </c>
      <c r="X33" s="8">
        <f t="shared" si="8"/>
        <v>0</v>
      </c>
      <c r="Y33" s="8">
        <f t="shared" si="8"/>
        <v>0</v>
      </c>
      <c r="Z33" s="9">
        <f t="shared" si="8"/>
        <v>0</v>
      </c>
      <c r="AA33" s="9">
        <f t="shared" si="8"/>
        <v>0</v>
      </c>
      <c r="AB33" s="8">
        <f t="shared" si="8"/>
        <v>0</v>
      </c>
      <c r="AC33" s="8">
        <f t="shared" si="8"/>
        <v>0</v>
      </c>
      <c r="AD33" s="8">
        <f t="shared" si="8"/>
        <v>0</v>
      </c>
      <c r="AE33" s="8">
        <f t="shared" si="8"/>
        <v>0</v>
      </c>
      <c r="AF33" s="8">
        <f t="shared" si="8"/>
        <v>0</v>
      </c>
      <c r="AG33" s="9">
        <f t="shared" si="8"/>
        <v>0</v>
      </c>
      <c r="AH33" s="9">
        <f t="shared" si="8"/>
        <v>0</v>
      </c>
      <c r="AI33" s="8">
        <f t="shared" si="0"/>
        <v>0</v>
      </c>
    </row>
    <row r="34" spans="1:35" hidden="1" x14ac:dyDescent="0.25">
      <c r="A34" s="30"/>
      <c r="B34" s="3" t="s">
        <v>14</v>
      </c>
      <c r="C34" s="3"/>
      <c r="D34" s="8"/>
      <c r="E34" s="9"/>
      <c r="F34" s="9"/>
      <c r="G34" s="8"/>
      <c r="H34" s="8"/>
      <c r="I34" s="8"/>
      <c r="J34" s="8"/>
      <c r="K34" s="8"/>
      <c r="L34" s="9"/>
      <c r="M34" s="9"/>
      <c r="N34" s="8"/>
      <c r="O34" s="8"/>
      <c r="P34" s="8"/>
      <c r="Q34" s="8"/>
      <c r="R34" s="8"/>
      <c r="S34" s="9"/>
      <c r="T34" s="9"/>
      <c r="U34" s="8"/>
      <c r="V34" s="8"/>
      <c r="W34" s="8"/>
      <c r="X34" s="8"/>
      <c r="Y34" s="8"/>
      <c r="Z34" s="9"/>
      <c r="AA34" s="9"/>
      <c r="AB34" s="8"/>
      <c r="AC34" s="8"/>
      <c r="AD34" s="8"/>
      <c r="AE34" s="8"/>
      <c r="AF34" s="8"/>
      <c r="AG34" s="9"/>
      <c r="AH34" s="9"/>
      <c r="AI34" s="8">
        <f t="shared" si="0"/>
        <v>0</v>
      </c>
    </row>
    <row r="35" spans="1:35" hidden="1" x14ac:dyDescent="0.25"/>
  </sheetData>
  <mergeCells count="7">
    <mergeCell ref="A27:A34"/>
    <mergeCell ref="A1:A2"/>
    <mergeCell ref="D1:D2"/>
    <mergeCell ref="AI1:AI2"/>
    <mergeCell ref="A3:A10"/>
    <mergeCell ref="A11:A18"/>
    <mergeCell ref="A19:A26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workbookViewId="0">
      <pane xSplit="2" topLeftCell="R1" activePane="topRight" state="frozen"/>
      <selection pane="topRight" activeCell="Z15" sqref="Z15:AD15"/>
    </sheetView>
  </sheetViews>
  <sheetFormatPr defaultColWidth="8.875" defaultRowHeight="15.75" x14ac:dyDescent="0.25"/>
  <cols>
    <col min="1" max="1" width="8.875" style="1"/>
    <col min="2" max="2" width="15.125" style="4" customWidth="1"/>
    <col min="3" max="3" width="15.25" style="4" customWidth="1"/>
    <col min="4" max="36" width="9.125" style="4" customWidth="1"/>
    <col min="37" max="16384" width="8.875" style="1"/>
  </cols>
  <sheetData>
    <row r="1" spans="1:36" x14ac:dyDescent="0.25">
      <c r="A1" s="31" t="s">
        <v>17</v>
      </c>
      <c r="B1" s="12" t="s">
        <v>5</v>
      </c>
      <c r="C1" s="14" t="s">
        <v>29</v>
      </c>
      <c r="D1" s="33" t="s">
        <v>4</v>
      </c>
      <c r="E1" s="2">
        <v>1</v>
      </c>
      <c r="F1" s="2">
        <v>2</v>
      </c>
      <c r="G1" s="2">
        <v>3</v>
      </c>
      <c r="H1" s="2">
        <v>4</v>
      </c>
      <c r="I1" s="2">
        <v>5</v>
      </c>
      <c r="J1" s="6">
        <v>6</v>
      </c>
      <c r="K1" s="6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6">
        <v>13</v>
      </c>
      <c r="R1" s="6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6">
        <v>20</v>
      </c>
      <c r="Y1" s="6">
        <v>21</v>
      </c>
      <c r="Z1" s="2">
        <v>22</v>
      </c>
      <c r="AA1" s="2">
        <v>23</v>
      </c>
      <c r="AB1" s="2">
        <v>24</v>
      </c>
      <c r="AC1" s="2">
        <v>25</v>
      </c>
      <c r="AD1" s="2">
        <v>26</v>
      </c>
      <c r="AE1" s="6">
        <v>27</v>
      </c>
      <c r="AF1" s="6">
        <v>28</v>
      </c>
      <c r="AG1" s="2">
        <v>29</v>
      </c>
      <c r="AH1" s="2">
        <v>30</v>
      </c>
      <c r="AI1" s="20">
        <v>31</v>
      </c>
      <c r="AJ1" s="35" t="s">
        <v>18</v>
      </c>
    </row>
    <row r="2" spans="1:36" x14ac:dyDescent="0.25">
      <c r="A2" s="32"/>
      <c r="B2" s="13" t="s">
        <v>6</v>
      </c>
      <c r="C2" s="14"/>
      <c r="D2" s="34"/>
      <c r="E2" s="3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7" t="s">
        <v>25</v>
      </c>
      <c r="K2" s="7" t="s">
        <v>19</v>
      </c>
      <c r="L2" s="3" t="s">
        <v>20</v>
      </c>
      <c r="M2" s="3" t="s">
        <v>21</v>
      </c>
      <c r="N2" s="3" t="s">
        <v>22</v>
      </c>
      <c r="O2" s="3" t="s">
        <v>23</v>
      </c>
      <c r="P2" s="3" t="s">
        <v>24</v>
      </c>
      <c r="Q2" s="7" t="s">
        <v>25</v>
      </c>
      <c r="R2" s="7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7" t="s">
        <v>25</v>
      </c>
      <c r="Y2" s="7" t="s">
        <v>19</v>
      </c>
      <c r="Z2" s="3" t="s">
        <v>20</v>
      </c>
      <c r="AA2" s="3" t="s">
        <v>21</v>
      </c>
      <c r="AB2" s="3" t="s">
        <v>22</v>
      </c>
      <c r="AC2" s="3" t="s">
        <v>23</v>
      </c>
      <c r="AD2" s="3" t="s">
        <v>24</v>
      </c>
      <c r="AE2" s="7" t="s">
        <v>25</v>
      </c>
      <c r="AF2" s="7" t="s">
        <v>19</v>
      </c>
      <c r="AG2" s="3" t="s">
        <v>20</v>
      </c>
      <c r="AH2" s="3" t="s">
        <v>21</v>
      </c>
      <c r="AI2" s="3" t="s">
        <v>22</v>
      </c>
      <c r="AJ2" s="36"/>
    </row>
    <row r="3" spans="1:36" x14ac:dyDescent="0.25">
      <c r="A3" s="28" t="s">
        <v>0</v>
      </c>
      <c r="B3" s="3" t="s">
        <v>7</v>
      </c>
      <c r="C3" s="11"/>
      <c r="D3" s="8"/>
      <c r="E3" s="8"/>
      <c r="F3" s="8"/>
      <c r="G3" s="8"/>
      <c r="H3" s="8"/>
      <c r="I3" s="8"/>
      <c r="J3" s="9"/>
      <c r="K3" s="9"/>
      <c r="L3" s="8"/>
      <c r="M3" s="8"/>
      <c r="N3" s="8"/>
      <c r="O3" s="8"/>
      <c r="P3" s="8"/>
      <c r="Q3" s="9"/>
      <c r="R3" s="9"/>
      <c r="S3" s="8"/>
      <c r="T3" s="8"/>
      <c r="U3" s="8"/>
      <c r="V3" s="8"/>
      <c r="W3" s="8"/>
      <c r="X3" s="9"/>
      <c r="Y3" s="9"/>
      <c r="Z3" s="8"/>
      <c r="AA3" s="8"/>
      <c r="AB3" s="8"/>
      <c r="AC3" s="8"/>
      <c r="AD3" s="8"/>
      <c r="AE3" s="9"/>
      <c r="AF3" s="9"/>
      <c r="AG3" s="8"/>
      <c r="AH3" s="8"/>
      <c r="AI3" s="8"/>
      <c r="AJ3" s="8">
        <f t="shared" ref="AJ3:AJ34" si="0">SUM(E3:AH3)</f>
        <v>0</v>
      </c>
    </row>
    <row r="4" spans="1:36" x14ac:dyDescent="0.25">
      <c r="A4" s="29"/>
      <c r="B4" s="5" t="s">
        <v>11</v>
      </c>
      <c r="C4" s="5" t="s">
        <v>28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>
        <f t="shared" si="0"/>
        <v>0</v>
      </c>
    </row>
    <row r="5" spans="1:36" x14ac:dyDescent="0.25">
      <c r="A5" s="29"/>
      <c r="B5" s="3" t="s">
        <v>12</v>
      </c>
      <c r="C5" s="3"/>
      <c r="D5" s="8"/>
      <c r="E5" s="8"/>
      <c r="F5" s="8">
        <v>35000</v>
      </c>
      <c r="G5" s="8"/>
      <c r="H5" s="8">
        <v>30000</v>
      </c>
      <c r="I5" s="8"/>
      <c r="J5" s="9"/>
      <c r="K5" s="9"/>
      <c r="L5" s="8">
        <v>25000</v>
      </c>
      <c r="M5" s="8"/>
      <c r="N5" s="8"/>
      <c r="O5" s="8"/>
      <c r="P5" s="8"/>
      <c r="Q5" s="9"/>
      <c r="R5" s="9"/>
      <c r="S5" s="8">
        <f>15000+26660</f>
        <v>41660</v>
      </c>
      <c r="T5" s="8"/>
      <c r="U5" s="8"/>
      <c r="V5" s="8"/>
      <c r="W5" s="8">
        <v>30000</v>
      </c>
      <c r="X5" s="9"/>
      <c r="Y5" s="9"/>
      <c r="Z5" s="8"/>
      <c r="AA5" s="8">
        <v>25000</v>
      </c>
      <c r="AB5" s="8"/>
      <c r="AC5" s="8"/>
      <c r="AD5" s="8"/>
      <c r="AE5" s="9"/>
      <c r="AF5" s="9"/>
      <c r="AG5" s="8">
        <v>25000</v>
      </c>
      <c r="AH5" s="8"/>
      <c r="AI5" s="8"/>
      <c r="AJ5" s="8">
        <f t="shared" si="0"/>
        <v>211660</v>
      </c>
    </row>
    <row r="6" spans="1:36" x14ac:dyDescent="0.25">
      <c r="A6" s="29"/>
      <c r="B6" s="3" t="s">
        <v>13</v>
      </c>
      <c r="C6" s="3" t="s">
        <v>26</v>
      </c>
      <c r="D6" s="8">
        <v>21303</v>
      </c>
      <c r="E6" s="8">
        <f>D6+E5-E7</f>
        <v>11688</v>
      </c>
      <c r="F6" s="8">
        <f>E6+F5-F7</f>
        <v>37943</v>
      </c>
      <c r="G6" s="8">
        <f t="shared" ref="G6:AI6" si="1">F6+G5-G7</f>
        <v>29136</v>
      </c>
      <c r="H6" s="8">
        <f t="shared" si="1"/>
        <v>50776</v>
      </c>
      <c r="I6" s="8">
        <f t="shared" si="1"/>
        <v>42985</v>
      </c>
      <c r="J6" s="9">
        <f t="shared" si="1"/>
        <v>42985</v>
      </c>
      <c r="K6" s="9">
        <f t="shared" si="1"/>
        <v>42985</v>
      </c>
      <c r="L6" s="8">
        <f t="shared" si="1"/>
        <v>60942</v>
      </c>
      <c r="M6" s="8">
        <f t="shared" si="1"/>
        <v>55611</v>
      </c>
      <c r="N6" s="8">
        <f t="shared" si="1"/>
        <v>50316</v>
      </c>
      <c r="O6" s="8">
        <f t="shared" si="1"/>
        <v>44104</v>
      </c>
      <c r="P6" s="8">
        <f t="shared" si="1"/>
        <v>38096</v>
      </c>
      <c r="Q6" s="9">
        <f t="shared" si="1"/>
        <v>38096</v>
      </c>
      <c r="R6" s="9">
        <f t="shared" si="1"/>
        <v>38096</v>
      </c>
      <c r="S6" s="8">
        <f>R6+S5-S7</f>
        <v>74444</v>
      </c>
      <c r="T6" s="8">
        <f t="shared" si="1"/>
        <v>69199</v>
      </c>
      <c r="U6" s="8">
        <f t="shared" si="1"/>
        <v>63029</v>
      </c>
      <c r="V6" s="8">
        <f t="shared" si="1"/>
        <v>55076</v>
      </c>
      <c r="W6" s="8">
        <f t="shared" si="1"/>
        <v>76473</v>
      </c>
      <c r="X6" s="9">
        <f t="shared" si="1"/>
        <v>76473</v>
      </c>
      <c r="Y6" s="9">
        <f t="shared" si="1"/>
        <v>76473</v>
      </c>
      <c r="Z6" s="8">
        <f t="shared" si="1"/>
        <v>69482</v>
      </c>
      <c r="AA6" s="8">
        <f>Z6+AA5-AA7</f>
        <v>87301</v>
      </c>
      <c r="AB6" s="8">
        <f>AA6+AB5-AB7</f>
        <v>78884</v>
      </c>
      <c r="AC6" s="8">
        <f t="shared" ref="AC6:AD6" si="2">AB6+AC5-AC7</f>
        <v>70045</v>
      </c>
      <c r="AD6" s="8">
        <f t="shared" si="2"/>
        <v>61419</v>
      </c>
      <c r="AE6" s="9">
        <f t="shared" si="1"/>
        <v>61419</v>
      </c>
      <c r="AF6" s="9">
        <f t="shared" si="1"/>
        <v>61419</v>
      </c>
      <c r="AG6" s="8">
        <f t="shared" si="1"/>
        <v>77727</v>
      </c>
      <c r="AH6" s="8">
        <f t="shared" si="1"/>
        <v>69333</v>
      </c>
      <c r="AI6" s="8">
        <f t="shared" si="1"/>
        <v>61711</v>
      </c>
      <c r="AJ6" s="8">
        <f>SUM(E6:AI6)</f>
        <v>1773666</v>
      </c>
    </row>
    <row r="7" spans="1:36" x14ac:dyDescent="0.25">
      <c r="A7" s="29"/>
      <c r="B7" s="3" t="s">
        <v>8</v>
      </c>
      <c r="C7" s="3" t="s">
        <v>27</v>
      </c>
      <c r="D7" s="8"/>
      <c r="E7" s="8">
        <v>9615</v>
      </c>
      <c r="F7" s="8">
        <v>8745</v>
      </c>
      <c r="G7" s="8">
        <v>8807</v>
      </c>
      <c r="H7" s="8">
        <v>8360</v>
      </c>
      <c r="I7" s="8">
        <v>7791</v>
      </c>
      <c r="J7" s="9"/>
      <c r="K7" s="9"/>
      <c r="L7" s="8">
        <v>7043</v>
      </c>
      <c r="M7" s="8">
        <v>5331</v>
      </c>
      <c r="N7" s="8">
        <v>5295</v>
      </c>
      <c r="O7" s="8">
        <v>6212</v>
      </c>
      <c r="P7" s="8">
        <v>6008</v>
      </c>
      <c r="Q7" s="9"/>
      <c r="R7" s="9"/>
      <c r="S7" s="8">
        <v>5312</v>
      </c>
      <c r="T7" s="8">
        <v>5245</v>
      </c>
      <c r="U7" s="8">
        <v>6170</v>
      </c>
      <c r="V7" s="8">
        <v>7953</v>
      </c>
      <c r="W7" s="8">
        <v>8603</v>
      </c>
      <c r="X7" s="9"/>
      <c r="Y7" s="9"/>
      <c r="Z7" s="8">
        <v>6991</v>
      </c>
      <c r="AA7" s="8">
        <v>7181</v>
      </c>
      <c r="AB7" s="8">
        <v>8417</v>
      </c>
      <c r="AC7" s="8">
        <v>8839</v>
      </c>
      <c r="AD7" s="8">
        <v>8626</v>
      </c>
      <c r="AE7" s="9"/>
      <c r="AF7" s="9"/>
      <c r="AG7" s="8">
        <v>8692</v>
      </c>
      <c r="AH7" s="8">
        <v>8394</v>
      </c>
      <c r="AI7" s="8">
        <v>7622</v>
      </c>
      <c r="AJ7" s="8">
        <f t="shared" si="0"/>
        <v>163630</v>
      </c>
    </row>
    <row r="8" spans="1:36" x14ac:dyDescent="0.25">
      <c r="A8" s="29"/>
      <c r="B8" s="3" t="s">
        <v>9</v>
      </c>
      <c r="C8" s="3"/>
      <c r="D8" s="8"/>
      <c r="E8" s="8"/>
      <c r="F8" s="8"/>
      <c r="G8" s="8"/>
      <c r="H8" s="8"/>
      <c r="I8" s="8"/>
      <c r="J8" s="9"/>
      <c r="K8" s="9"/>
      <c r="L8" s="8"/>
      <c r="M8" s="8"/>
      <c r="N8" s="8"/>
      <c r="O8" s="8"/>
      <c r="P8" s="8"/>
      <c r="Q8" s="9"/>
      <c r="R8" s="9"/>
      <c r="S8" s="8"/>
      <c r="T8" s="8"/>
      <c r="U8" s="8"/>
      <c r="V8" s="8"/>
      <c r="W8" s="8"/>
      <c r="X8" s="9"/>
      <c r="Y8" s="9"/>
      <c r="Z8" s="8"/>
      <c r="AA8" s="8"/>
      <c r="AB8" s="8"/>
      <c r="AC8" s="8"/>
      <c r="AD8" s="8"/>
      <c r="AE8" s="9"/>
      <c r="AF8" s="9"/>
      <c r="AG8" s="8"/>
      <c r="AH8" s="8"/>
      <c r="AI8" s="8"/>
      <c r="AJ8" s="8">
        <f t="shared" si="0"/>
        <v>0</v>
      </c>
    </row>
    <row r="9" spans="1:36" x14ac:dyDescent="0.25">
      <c r="A9" s="29"/>
      <c r="B9" s="3" t="s">
        <v>10</v>
      </c>
      <c r="C9" s="3" t="s">
        <v>30</v>
      </c>
      <c r="D9" s="8">
        <v>98991</v>
      </c>
      <c r="E9" s="8">
        <f t="shared" ref="E9:AI9" si="3">D9+E7-E8-E10</f>
        <v>108606</v>
      </c>
      <c r="F9" s="8">
        <f t="shared" si="3"/>
        <v>39896</v>
      </c>
      <c r="G9" s="8">
        <f t="shared" si="3"/>
        <v>48703</v>
      </c>
      <c r="H9" s="8">
        <f t="shared" si="3"/>
        <v>57063</v>
      </c>
      <c r="I9" s="8">
        <f t="shared" si="3"/>
        <v>64854</v>
      </c>
      <c r="J9" s="9">
        <f t="shared" si="3"/>
        <v>64854</v>
      </c>
      <c r="K9" s="9">
        <f t="shared" si="3"/>
        <v>64854</v>
      </c>
      <c r="L9" s="8">
        <f t="shared" si="3"/>
        <v>38897</v>
      </c>
      <c r="M9" s="8">
        <f t="shared" si="3"/>
        <v>44228</v>
      </c>
      <c r="N9" s="8">
        <f t="shared" si="3"/>
        <v>49523</v>
      </c>
      <c r="O9" s="8">
        <f t="shared" si="3"/>
        <v>55735</v>
      </c>
      <c r="P9" s="8">
        <f t="shared" si="3"/>
        <v>61743</v>
      </c>
      <c r="Q9" s="9">
        <f t="shared" si="3"/>
        <v>61743</v>
      </c>
      <c r="R9" s="9">
        <f t="shared" si="3"/>
        <v>61743</v>
      </c>
      <c r="S9" s="8">
        <f t="shared" si="3"/>
        <v>56055</v>
      </c>
      <c r="T9" s="8">
        <f t="shared" si="3"/>
        <v>20743</v>
      </c>
      <c r="U9" s="8">
        <f t="shared" si="3"/>
        <v>26913</v>
      </c>
      <c r="V9" s="8">
        <f t="shared" si="3"/>
        <v>34866</v>
      </c>
      <c r="W9" s="8">
        <f t="shared" si="3"/>
        <v>43469</v>
      </c>
      <c r="X9" s="9">
        <f t="shared" si="3"/>
        <v>43469</v>
      </c>
      <c r="Y9" s="9">
        <f t="shared" si="3"/>
        <v>43469</v>
      </c>
      <c r="Z9" s="8">
        <f t="shared" si="3"/>
        <v>50460</v>
      </c>
      <c r="AA9" s="8">
        <f t="shared" si="3"/>
        <v>41141</v>
      </c>
      <c r="AB9" s="8">
        <f t="shared" si="3"/>
        <v>49558</v>
      </c>
      <c r="AC9" s="8">
        <f t="shared" si="3"/>
        <v>58397</v>
      </c>
      <c r="AD9" s="8">
        <f t="shared" si="3"/>
        <v>67023</v>
      </c>
      <c r="AE9" s="9">
        <f t="shared" si="3"/>
        <v>67023</v>
      </c>
      <c r="AF9" s="9">
        <f t="shared" si="3"/>
        <v>67023</v>
      </c>
      <c r="AG9" s="8">
        <f t="shared" si="3"/>
        <v>75715</v>
      </c>
      <c r="AH9" s="8">
        <f t="shared" si="3"/>
        <v>24609</v>
      </c>
      <c r="AI9" s="8">
        <f t="shared" si="3"/>
        <v>32231</v>
      </c>
      <c r="AJ9" s="8">
        <f>SUM(E9:AI9)</f>
        <v>1624606</v>
      </c>
    </row>
    <row r="10" spans="1:36" x14ac:dyDescent="0.25">
      <c r="A10" s="30"/>
      <c r="B10" s="3" t="s">
        <v>14</v>
      </c>
      <c r="C10" s="3" t="s">
        <v>31</v>
      </c>
      <c r="D10" s="8"/>
      <c r="E10" s="8"/>
      <c r="F10" s="8">
        <f>49500+27955</f>
        <v>77455</v>
      </c>
      <c r="G10" s="8"/>
      <c r="H10" s="8"/>
      <c r="I10" s="8"/>
      <c r="J10" s="9"/>
      <c r="K10" s="9"/>
      <c r="L10" s="8">
        <v>33000</v>
      </c>
      <c r="M10" s="8"/>
      <c r="N10" s="8"/>
      <c r="O10" s="8"/>
      <c r="P10" s="8"/>
      <c r="Q10" s="9"/>
      <c r="R10" s="9"/>
      <c r="S10" s="8">
        <v>11000</v>
      </c>
      <c r="T10" s="8">
        <f>38500+2057</f>
        <v>40557</v>
      </c>
      <c r="U10" s="8"/>
      <c r="V10" s="8"/>
      <c r="W10" s="8"/>
      <c r="X10" s="9"/>
      <c r="Y10" s="9"/>
      <c r="Z10" s="8"/>
      <c r="AA10" s="8">
        <v>16500</v>
      </c>
      <c r="AB10" s="8"/>
      <c r="AC10" s="8"/>
      <c r="AD10" s="8"/>
      <c r="AE10" s="9"/>
      <c r="AF10" s="9"/>
      <c r="AG10" s="8"/>
      <c r="AH10" s="8">
        <f>35000+24500</f>
        <v>59500</v>
      </c>
      <c r="AI10" s="8"/>
      <c r="AJ10" s="8">
        <f t="shared" si="0"/>
        <v>238012</v>
      </c>
    </row>
    <row r="11" spans="1:36" x14ac:dyDescent="0.25">
      <c r="A11" s="28" t="s">
        <v>3</v>
      </c>
      <c r="B11" s="3" t="s">
        <v>7</v>
      </c>
      <c r="C11" s="11"/>
      <c r="D11" s="8"/>
      <c r="E11" s="8"/>
      <c r="F11" s="8"/>
      <c r="G11" s="8"/>
      <c r="H11" s="8"/>
      <c r="I11" s="8"/>
      <c r="J11" s="9"/>
      <c r="K11" s="9"/>
      <c r="L11" s="8"/>
      <c r="M11" s="8"/>
      <c r="N11" s="8"/>
      <c r="O11" s="8"/>
      <c r="P11" s="8"/>
      <c r="Q11" s="9"/>
      <c r="R11" s="9"/>
      <c r="S11" s="8"/>
      <c r="T11" s="8"/>
      <c r="U11" s="8"/>
      <c r="V11" s="8"/>
      <c r="W11" s="8"/>
      <c r="X11" s="9"/>
      <c r="Y11" s="9"/>
      <c r="Z11" s="8"/>
      <c r="AA11" s="8"/>
      <c r="AB11" s="8"/>
      <c r="AC11" s="8"/>
      <c r="AD11" s="8"/>
      <c r="AE11" s="9"/>
      <c r="AF11" s="9"/>
      <c r="AG11" s="8"/>
      <c r="AH11" s="8"/>
      <c r="AI11" s="8"/>
      <c r="AJ11" s="8">
        <f t="shared" si="0"/>
        <v>0</v>
      </c>
    </row>
    <row r="12" spans="1:36" x14ac:dyDescent="0.25">
      <c r="A12" s="29"/>
      <c r="B12" s="5" t="s">
        <v>11</v>
      </c>
      <c r="C12" s="5" t="s">
        <v>28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>
        <f t="shared" si="0"/>
        <v>0</v>
      </c>
    </row>
    <row r="13" spans="1:36" x14ac:dyDescent="0.25">
      <c r="A13" s="29"/>
      <c r="B13" s="3" t="s">
        <v>15</v>
      </c>
      <c r="C13" s="3"/>
      <c r="D13" s="8"/>
      <c r="E13" s="8"/>
      <c r="F13" s="8">
        <v>25200</v>
      </c>
      <c r="G13" s="8"/>
      <c r="H13" s="8">
        <v>28000</v>
      </c>
      <c r="I13" s="8"/>
      <c r="J13" s="9"/>
      <c r="K13" s="9"/>
      <c r="L13" s="8">
        <v>25677</v>
      </c>
      <c r="M13" s="8"/>
      <c r="N13" s="8"/>
      <c r="O13" s="8"/>
      <c r="P13" s="8"/>
      <c r="Q13" s="9"/>
      <c r="R13" s="9"/>
      <c r="S13" s="8"/>
      <c r="T13" s="8"/>
      <c r="U13" s="8"/>
      <c r="V13" s="8"/>
      <c r="W13" s="8">
        <f>7851+19600</f>
        <v>27451</v>
      </c>
      <c r="X13" s="9"/>
      <c r="Y13" s="9"/>
      <c r="Z13" s="8"/>
      <c r="AA13" s="8">
        <v>30800</v>
      </c>
      <c r="AB13" s="8"/>
      <c r="AC13" s="8"/>
      <c r="AD13" s="8"/>
      <c r="AE13" s="9"/>
      <c r="AF13" s="9"/>
      <c r="AG13" s="8">
        <v>30800</v>
      </c>
      <c r="AH13" s="8"/>
      <c r="AI13" s="8"/>
      <c r="AJ13" s="8">
        <f t="shared" si="0"/>
        <v>167928</v>
      </c>
    </row>
    <row r="14" spans="1:36" x14ac:dyDescent="0.25">
      <c r="A14" s="29"/>
      <c r="B14" s="3" t="s">
        <v>16</v>
      </c>
      <c r="C14" s="3" t="s">
        <v>26</v>
      </c>
      <c r="D14" s="8">
        <v>47006</v>
      </c>
      <c r="E14" s="8">
        <f>D14+E13-E15</f>
        <v>39941</v>
      </c>
      <c r="F14" s="8">
        <f>E14+F13-F15</f>
        <v>59634</v>
      </c>
      <c r="G14" s="8">
        <f t="shared" ref="G14:AI14" si="4">F14+G13-G15</f>
        <v>54061</v>
      </c>
      <c r="H14" s="8">
        <f t="shared" si="4"/>
        <v>76498</v>
      </c>
      <c r="I14" s="8">
        <f t="shared" si="4"/>
        <v>70036</v>
      </c>
      <c r="J14" s="9">
        <f t="shared" si="4"/>
        <v>70036</v>
      </c>
      <c r="K14" s="9">
        <f t="shared" si="4"/>
        <v>70036</v>
      </c>
      <c r="L14" s="8">
        <f t="shared" si="4"/>
        <v>88261</v>
      </c>
      <c r="M14" s="8">
        <f t="shared" si="4"/>
        <v>78700</v>
      </c>
      <c r="N14" s="8">
        <f t="shared" si="4"/>
        <v>69260</v>
      </c>
      <c r="O14" s="8">
        <f t="shared" si="4"/>
        <v>58345</v>
      </c>
      <c r="P14" s="8">
        <f t="shared" si="4"/>
        <v>49653</v>
      </c>
      <c r="Q14" s="9">
        <f t="shared" si="4"/>
        <v>49653</v>
      </c>
      <c r="R14" s="9">
        <f t="shared" si="4"/>
        <v>49653</v>
      </c>
      <c r="S14" s="8">
        <f t="shared" si="4"/>
        <v>40147</v>
      </c>
      <c r="T14" s="8">
        <f t="shared" si="4"/>
        <v>30763</v>
      </c>
      <c r="U14" s="8">
        <f t="shared" si="4"/>
        <v>22092</v>
      </c>
      <c r="V14" s="8">
        <f t="shared" si="4"/>
        <v>15576</v>
      </c>
      <c r="W14" s="8">
        <f t="shared" si="4"/>
        <v>37506</v>
      </c>
      <c r="X14" s="9">
        <f t="shared" si="4"/>
        <v>37506</v>
      </c>
      <c r="Y14" s="9">
        <f t="shared" si="4"/>
        <v>37506</v>
      </c>
      <c r="Z14" s="8">
        <f>Y14+Z13-Z15</f>
        <v>29790</v>
      </c>
      <c r="AA14" s="8">
        <f>Z14+AA13-AA15</f>
        <v>52844</v>
      </c>
      <c r="AB14" s="8">
        <f t="shared" si="4"/>
        <v>44513</v>
      </c>
      <c r="AC14" s="8">
        <f t="shared" si="4"/>
        <v>35874</v>
      </c>
      <c r="AD14" s="8">
        <f t="shared" si="4"/>
        <v>27443</v>
      </c>
      <c r="AE14" s="9">
        <f t="shared" si="4"/>
        <v>27443</v>
      </c>
      <c r="AF14" s="9">
        <f t="shared" si="4"/>
        <v>27443</v>
      </c>
      <c r="AG14" s="8">
        <f t="shared" si="4"/>
        <v>49724</v>
      </c>
      <c r="AH14" s="8">
        <f t="shared" si="4"/>
        <v>40952</v>
      </c>
      <c r="AI14" s="8">
        <f t="shared" si="4"/>
        <v>30710</v>
      </c>
      <c r="AJ14" s="8">
        <f>SUM(E14:AI14)</f>
        <v>1471599</v>
      </c>
    </row>
    <row r="15" spans="1:36" x14ac:dyDescent="0.25">
      <c r="A15" s="29"/>
      <c r="B15" s="3" t="s">
        <v>8</v>
      </c>
      <c r="C15" s="3" t="s">
        <v>27</v>
      </c>
      <c r="D15" s="8"/>
      <c r="E15" s="8">
        <v>7065</v>
      </c>
      <c r="F15" s="8">
        <v>5507</v>
      </c>
      <c r="G15" s="8">
        <v>5573</v>
      </c>
      <c r="H15" s="8">
        <v>5563</v>
      </c>
      <c r="I15" s="8">
        <v>6462</v>
      </c>
      <c r="J15" s="9"/>
      <c r="K15" s="9"/>
      <c r="L15" s="8">
        <v>7452</v>
      </c>
      <c r="M15" s="8">
        <v>9561</v>
      </c>
      <c r="N15" s="8">
        <v>9440</v>
      </c>
      <c r="O15" s="8">
        <v>10915</v>
      </c>
      <c r="P15" s="8">
        <v>8692</v>
      </c>
      <c r="Q15" s="9"/>
      <c r="R15" s="9"/>
      <c r="S15" s="8">
        <v>9506</v>
      </c>
      <c r="T15" s="8">
        <v>9384</v>
      </c>
      <c r="U15" s="8">
        <v>8671</v>
      </c>
      <c r="V15" s="8">
        <v>6516</v>
      </c>
      <c r="W15" s="8">
        <v>5521</v>
      </c>
      <c r="X15" s="9"/>
      <c r="Y15" s="9"/>
      <c r="Z15" s="8">
        <v>7716</v>
      </c>
      <c r="AA15" s="8">
        <v>7746</v>
      </c>
      <c r="AB15" s="8">
        <v>8331</v>
      </c>
      <c r="AC15" s="8">
        <v>8639</v>
      </c>
      <c r="AD15" s="8">
        <v>8431</v>
      </c>
      <c r="AE15" s="9"/>
      <c r="AF15" s="9"/>
      <c r="AG15" s="8">
        <v>8519</v>
      </c>
      <c r="AH15" s="8">
        <v>8772</v>
      </c>
      <c r="AI15" s="8">
        <v>10242</v>
      </c>
      <c r="AJ15" s="8">
        <f t="shared" si="0"/>
        <v>173982</v>
      </c>
    </row>
    <row r="16" spans="1:36" x14ac:dyDescent="0.25">
      <c r="A16" s="29"/>
      <c r="B16" s="3" t="s">
        <v>9</v>
      </c>
      <c r="C16" s="3"/>
      <c r="D16" s="8"/>
      <c r="E16" s="8"/>
      <c r="F16" s="8"/>
      <c r="G16" s="8"/>
      <c r="H16" s="8"/>
      <c r="I16" s="8"/>
      <c r="J16" s="9"/>
      <c r="K16" s="9"/>
      <c r="L16" s="8"/>
      <c r="M16" s="8"/>
      <c r="N16" s="8"/>
      <c r="O16" s="8"/>
      <c r="P16" s="8"/>
      <c r="Q16" s="9"/>
      <c r="R16" s="9"/>
      <c r="S16" s="8"/>
      <c r="T16" s="8"/>
      <c r="U16" s="8"/>
      <c r="V16" s="8"/>
      <c r="W16" s="8"/>
      <c r="X16" s="9"/>
      <c r="Y16" s="9"/>
      <c r="Z16" s="8"/>
      <c r="AA16" s="8"/>
      <c r="AB16" s="8"/>
      <c r="AC16" s="8"/>
      <c r="AD16" s="8"/>
      <c r="AE16" s="9"/>
      <c r="AF16" s="9"/>
      <c r="AG16" s="8"/>
      <c r="AH16" s="8"/>
      <c r="AI16" s="8"/>
      <c r="AJ16" s="8">
        <f t="shared" si="0"/>
        <v>0</v>
      </c>
    </row>
    <row r="17" spans="1:36" x14ac:dyDescent="0.25">
      <c r="A17" s="29"/>
      <c r="B17" s="3" t="s">
        <v>10</v>
      </c>
      <c r="C17" s="3" t="s">
        <v>30</v>
      </c>
      <c r="D17" s="8">
        <v>50649</v>
      </c>
      <c r="E17" s="8">
        <f t="shared" ref="E17:AI17" si="5">D17+E15-E16-E18</f>
        <v>57714</v>
      </c>
      <c r="F17" s="8">
        <f t="shared" si="5"/>
        <v>21221</v>
      </c>
      <c r="G17" s="8">
        <f t="shared" si="5"/>
        <v>26794</v>
      </c>
      <c r="H17" s="8">
        <f t="shared" si="5"/>
        <v>32357</v>
      </c>
      <c r="I17" s="8">
        <f t="shared" si="5"/>
        <v>38819</v>
      </c>
      <c r="J17" s="9">
        <f t="shared" si="5"/>
        <v>38819</v>
      </c>
      <c r="K17" s="9">
        <f t="shared" si="5"/>
        <v>38819</v>
      </c>
      <c r="L17" s="8">
        <f t="shared" si="5"/>
        <v>28771</v>
      </c>
      <c r="M17" s="8">
        <f t="shared" si="5"/>
        <v>38332</v>
      </c>
      <c r="N17" s="8">
        <f t="shared" si="5"/>
        <v>47772</v>
      </c>
      <c r="O17" s="8">
        <f t="shared" si="5"/>
        <v>58687</v>
      </c>
      <c r="P17" s="8">
        <f t="shared" si="5"/>
        <v>67379</v>
      </c>
      <c r="Q17" s="9">
        <f t="shared" si="5"/>
        <v>67379</v>
      </c>
      <c r="R17" s="9">
        <f t="shared" si="5"/>
        <v>67379</v>
      </c>
      <c r="S17" s="8">
        <f t="shared" si="5"/>
        <v>66385</v>
      </c>
      <c r="T17" s="8">
        <f t="shared" si="5"/>
        <v>13047</v>
      </c>
      <c r="U17" s="8">
        <f t="shared" si="5"/>
        <v>21718</v>
      </c>
      <c r="V17" s="8">
        <f t="shared" si="5"/>
        <v>28234</v>
      </c>
      <c r="W17" s="8">
        <f t="shared" si="5"/>
        <v>33755</v>
      </c>
      <c r="X17" s="9">
        <f t="shared" si="5"/>
        <v>33755</v>
      </c>
      <c r="Y17" s="9">
        <f t="shared" si="5"/>
        <v>33755</v>
      </c>
      <c r="Z17" s="8">
        <f t="shared" si="5"/>
        <v>41471</v>
      </c>
      <c r="AA17" s="8">
        <f t="shared" si="5"/>
        <v>38717</v>
      </c>
      <c r="AB17" s="8">
        <f t="shared" si="5"/>
        <v>47048</v>
      </c>
      <c r="AC17" s="8">
        <f t="shared" si="5"/>
        <v>55687</v>
      </c>
      <c r="AD17" s="8">
        <f t="shared" si="5"/>
        <v>64118</v>
      </c>
      <c r="AE17" s="9">
        <f t="shared" si="5"/>
        <v>64118</v>
      </c>
      <c r="AF17" s="9">
        <f t="shared" si="5"/>
        <v>64118</v>
      </c>
      <c r="AG17" s="8">
        <f t="shared" si="5"/>
        <v>72637</v>
      </c>
      <c r="AH17" s="8">
        <f t="shared" si="5"/>
        <v>31909</v>
      </c>
      <c r="AI17" s="8">
        <f t="shared" si="5"/>
        <v>42151</v>
      </c>
      <c r="AJ17" s="8">
        <f>SUM(E17:AI17)</f>
        <v>1382865</v>
      </c>
    </row>
    <row r="18" spans="1:36" x14ac:dyDescent="0.25">
      <c r="A18" s="30"/>
      <c r="B18" s="3" t="s">
        <v>14</v>
      </c>
      <c r="C18" s="3" t="s">
        <v>31</v>
      </c>
      <c r="D18" s="8"/>
      <c r="E18" s="8"/>
      <c r="F18" s="8">
        <v>42000</v>
      </c>
      <c r="G18" s="8"/>
      <c r="H18" s="8"/>
      <c r="I18" s="8"/>
      <c r="J18" s="9"/>
      <c r="K18" s="9"/>
      <c r="L18" s="8">
        <v>17500</v>
      </c>
      <c r="M18" s="8"/>
      <c r="N18" s="8"/>
      <c r="O18" s="8"/>
      <c r="P18" s="8"/>
      <c r="Q18" s="9"/>
      <c r="R18" s="9"/>
      <c r="S18" s="8">
        <v>10500</v>
      </c>
      <c r="T18" s="8">
        <f>6722+56000</f>
        <v>62722</v>
      </c>
      <c r="U18" s="8"/>
      <c r="V18" s="8"/>
      <c r="W18" s="8"/>
      <c r="X18" s="9"/>
      <c r="Y18" s="9"/>
      <c r="Z18" s="8"/>
      <c r="AA18" s="8">
        <v>10500</v>
      </c>
      <c r="AB18" s="8"/>
      <c r="AC18" s="8"/>
      <c r="AD18" s="8"/>
      <c r="AE18" s="9"/>
      <c r="AF18" s="9"/>
      <c r="AG18" s="8"/>
      <c r="AH18" s="8">
        <v>49500</v>
      </c>
      <c r="AI18" s="8"/>
      <c r="AJ18" s="8">
        <f t="shared" si="0"/>
        <v>192722</v>
      </c>
    </row>
    <row r="19" spans="1:36" x14ac:dyDescent="0.25">
      <c r="A19" s="28" t="s">
        <v>2</v>
      </c>
      <c r="B19" s="3" t="s">
        <v>7</v>
      </c>
      <c r="C19" s="11"/>
      <c r="D19" s="8"/>
      <c r="E19" s="8"/>
      <c r="F19" s="8"/>
      <c r="G19" s="8"/>
      <c r="H19" s="8"/>
      <c r="I19" s="8"/>
      <c r="J19" s="9"/>
      <c r="K19" s="9"/>
      <c r="L19" s="8"/>
      <c r="M19" s="8"/>
      <c r="N19" s="8"/>
      <c r="O19" s="8"/>
      <c r="P19" s="8"/>
      <c r="Q19" s="9"/>
      <c r="R19" s="9"/>
      <c r="S19" s="8"/>
      <c r="T19" s="8"/>
      <c r="U19" s="8"/>
      <c r="V19" s="8"/>
      <c r="W19" s="8"/>
      <c r="X19" s="9"/>
      <c r="Y19" s="9"/>
      <c r="Z19" s="8"/>
      <c r="AA19" s="8"/>
      <c r="AB19" s="8"/>
      <c r="AC19" s="8"/>
      <c r="AD19" s="8"/>
      <c r="AE19" s="9"/>
      <c r="AF19" s="9"/>
      <c r="AG19" s="8"/>
      <c r="AH19" s="8"/>
      <c r="AI19" s="8"/>
      <c r="AJ19" s="8">
        <f t="shared" si="0"/>
        <v>0</v>
      </c>
    </row>
    <row r="20" spans="1:36" x14ac:dyDescent="0.25">
      <c r="A20" s="29"/>
      <c r="B20" s="5" t="s">
        <v>11</v>
      </c>
      <c r="C20" s="5" t="s">
        <v>28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>
        <f t="shared" si="0"/>
        <v>0</v>
      </c>
    </row>
    <row r="21" spans="1:36" x14ac:dyDescent="0.25">
      <c r="A21" s="29"/>
      <c r="B21" s="3" t="s">
        <v>15</v>
      </c>
      <c r="C21" s="3"/>
      <c r="D21" s="8"/>
      <c r="E21" s="8"/>
      <c r="F21" s="8"/>
      <c r="G21" s="8"/>
      <c r="H21" s="8"/>
      <c r="I21" s="8"/>
      <c r="J21" s="9"/>
      <c r="K21" s="9"/>
      <c r="L21" s="8"/>
      <c r="M21" s="8"/>
      <c r="N21" s="8"/>
      <c r="O21" s="8"/>
      <c r="P21" s="8"/>
      <c r="Q21" s="9"/>
      <c r="R21" s="9"/>
      <c r="S21" s="8"/>
      <c r="T21" s="8"/>
      <c r="U21" s="8"/>
      <c r="V21" s="8"/>
      <c r="W21" s="8"/>
      <c r="X21" s="9"/>
      <c r="Y21" s="9"/>
      <c r="Z21" s="8"/>
      <c r="AA21" s="8"/>
      <c r="AB21" s="8"/>
      <c r="AC21" s="8"/>
      <c r="AD21" s="8"/>
      <c r="AE21" s="9"/>
      <c r="AF21" s="9"/>
      <c r="AG21" s="8"/>
      <c r="AH21" s="8"/>
      <c r="AI21" s="8"/>
      <c r="AJ21" s="8">
        <f t="shared" si="0"/>
        <v>0</v>
      </c>
    </row>
    <row r="22" spans="1:36" x14ac:dyDescent="0.25">
      <c r="A22" s="29"/>
      <c r="B22" s="3" t="s">
        <v>16</v>
      </c>
      <c r="C22" s="3" t="s">
        <v>26</v>
      </c>
      <c r="D22" s="8"/>
      <c r="E22" s="8">
        <f>D22+E21-E23</f>
        <v>0</v>
      </c>
      <c r="F22" s="8">
        <f>E22+F21-F23</f>
        <v>0</v>
      </c>
      <c r="G22" s="8">
        <f t="shared" ref="G22:AG22" si="6">F22+G21-G23</f>
        <v>0</v>
      </c>
      <c r="H22" s="8">
        <f t="shared" si="6"/>
        <v>0</v>
      </c>
      <c r="I22" s="8">
        <f t="shared" si="6"/>
        <v>0</v>
      </c>
      <c r="J22" s="9">
        <f t="shared" si="6"/>
        <v>0</v>
      </c>
      <c r="K22" s="9">
        <f t="shared" si="6"/>
        <v>0</v>
      </c>
      <c r="L22" s="8">
        <f t="shared" si="6"/>
        <v>0</v>
      </c>
      <c r="M22" s="8">
        <f t="shared" si="6"/>
        <v>0</v>
      </c>
      <c r="N22" s="8">
        <f t="shared" si="6"/>
        <v>0</v>
      </c>
      <c r="O22" s="8">
        <f t="shared" si="6"/>
        <v>0</v>
      </c>
      <c r="P22" s="8">
        <f t="shared" si="6"/>
        <v>0</v>
      </c>
      <c r="Q22" s="9">
        <f t="shared" si="6"/>
        <v>0</v>
      </c>
      <c r="R22" s="9">
        <f t="shared" si="6"/>
        <v>0</v>
      </c>
      <c r="S22" s="8">
        <f t="shared" si="6"/>
        <v>0</v>
      </c>
      <c r="T22" s="8">
        <f t="shared" si="6"/>
        <v>0</v>
      </c>
      <c r="U22" s="8">
        <f t="shared" si="6"/>
        <v>0</v>
      </c>
      <c r="V22" s="8">
        <f t="shared" si="6"/>
        <v>0</v>
      </c>
      <c r="W22" s="8">
        <f t="shared" si="6"/>
        <v>0</v>
      </c>
      <c r="X22" s="9">
        <f t="shared" si="6"/>
        <v>0</v>
      </c>
      <c r="Y22" s="9">
        <f t="shared" si="6"/>
        <v>0</v>
      </c>
      <c r="Z22" s="8">
        <f t="shared" si="6"/>
        <v>0</v>
      </c>
      <c r="AA22" s="8">
        <f t="shared" si="6"/>
        <v>0</v>
      </c>
      <c r="AB22" s="8">
        <f t="shared" si="6"/>
        <v>0</v>
      </c>
      <c r="AC22" s="8">
        <f t="shared" si="6"/>
        <v>0</v>
      </c>
      <c r="AD22" s="8">
        <f t="shared" si="6"/>
        <v>0</v>
      </c>
      <c r="AE22" s="9">
        <f t="shared" si="6"/>
        <v>0</v>
      </c>
      <c r="AF22" s="9">
        <f t="shared" si="6"/>
        <v>0</v>
      </c>
      <c r="AG22" s="8">
        <f t="shared" si="6"/>
        <v>0</v>
      </c>
      <c r="AH22" s="8">
        <f>AG22+AH21-AH23</f>
        <v>0</v>
      </c>
      <c r="AI22" s="8">
        <f>AH22+AI21-AI23</f>
        <v>0</v>
      </c>
      <c r="AJ22" s="8">
        <f>SUM(E22:AI22)</f>
        <v>0</v>
      </c>
    </row>
    <row r="23" spans="1:36" x14ac:dyDescent="0.25">
      <c r="A23" s="29"/>
      <c r="B23" s="3" t="s">
        <v>8</v>
      </c>
      <c r="C23" s="3" t="s">
        <v>27</v>
      </c>
      <c r="D23" s="8"/>
      <c r="E23" s="8"/>
      <c r="F23" s="8"/>
      <c r="G23" s="8"/>
      <c r="H23" s="8"/>
      <c r="I23" s="8"/>
      <c r="J23" s="9"/>
      <c r="K23" s="9"/>
      <c r="L23" s="8"/>
      <c r="M23" s="8"/>
      <c r="N23" s="8"/>
      <c r="O23" s="8"/>
      <c r="P23" s="8"/>
      <c r="Q23" s="9"/>
      <c r="R23" s="9"/>
      <c r="S23" s="8"/>
      <c r="T23" s="8"/>
      <c r="U23" s="8"/>
      <c r="V23" s="8"/>
      <c r="W23" s="8"/>
      <c r="X23" s="9"/>
      <c r="Y23" s="9"/>
      <c r="Z23" s="8"/>
      <c r="AA23" s="8"/>
      <c r="AB23" s="8"/>
      <c r="AC23" s="8"/>
      <c r="AD23" s="8"/>
      <c r="AE23" s="9"/>
      <c r="AF23" s="9"/>
      <c r="AG23" s="8"/>
      <c r="AH23" s="8"/>
      <c r="AI23" s="8"/>
      <c r="AJ23" s="8">
        <f t="shared" si="0"/>
        <v>0</v>
      </c>
    </row>
    <row r="24" spans="1:36" x14ac:dyDescent="0.25">
      <c r="A24" s="29"/>
      <c r="B24" s="3" t="s">
        <v>9</v>
      </c>
      <c r="C24" s="3"/>
      <c r="D24" s="8"/>
      <c r="E24" s="8"/>
      <c r="F24" s="8"/>
      <c r="G24" s="8"/>
      <c r="H24" s="8"/>
      <c r="I24" s="8"/>
      <c r="J24" s="9"/>
      <c r="K24" s="9"/>
      <c r="L24" s="8"/>
      <c r="M24" s="8"/>
      <c r="N24" s="8"/>
      <c r="O24" s="8"/>
      <c r="P24" s="8"/>
      <c r="Q24" s="9"/>
      <c r="R24" s="9"/>
      <c r="S24" s="8"/>
      <c r="T24" s="8"/>
      <c r="U24" s="8"/>
      <c r="V24" s="8"/>
      <c r="W24" s="8"/>
      <c r="X24" s="9"/>
      <c r="Y24" s="9"/>
      <c r="Z24" s="8"/>
      <c r="AA24" s="8"/>
      <c r="AB24" s="8"/>
      <c r="AC24" s="8"/>
      <c r="AD24" s="8"/>
      <c r="AE24" s="9"/>
      <c r="AF24" s="9"/>
      <c r="AG24" s="8"/>
      <c r="AH24" s="8"/>
      <c r="AI24" s="8"/>
      <c r="AJ24" s="8">
        <f t="shared" si="0"/>
        <v>0</v>
      </c>
    </row>
    <row r="25" spans="1:36" x14ac:dyDescent="0.25">
      <c r="A25" s="29"/>
      <c r="B25" s="3" t="s">
        <v>10</v>
      </c>
      <c r="C25" s="3" t="s">
        <v>30</v>
      </c>
      <c r="D25" s="8"/>
      <c r="E25" s="8">
        <f t="shared" ref="E25:AI25" si="7">D25+E23-E24-E26</f>
        <v>0</v>
      </c>
      <c r="F25" s="8">
        <f t="shared" si="7"/>
        <v>0</v>
      </c>
      <c r="G25" s="8">
        <f t="shared" si="7"/>
        <v>0</v>
      </c>
      <c r="H25" s="8">
        <f t="shared" si="7"/>
        <v>0</v>
      </c>
      <c r="I25" s="8">
        <f t="shared" si="7"/>
        <v>0</v>
      </c>
      <c r="J25" s="9">
        <f t="shared" si="7"/>
        <v>0</v>
      </c>
      <c r="K25" s="9">
        <f t="shared" si="7"/>
        <v>0</v>
      </c>
      <c r="L25" s="8">
        <f t="shared" si="7"/>
        <v>0</v>
      </c>
      <c r="M25" s="8">
        <f t="shared" si="7"/>
        <v>0</v>
      </c>
      <c r="N25" s="8">
        <f t="shared" si="7"/>
        <v>0</v>
      </c>
      <c r="O25" s="8">
        <f t="shared" si="7"/>
        <v>0</v>
      </c>
      <c r="P25" s="8">
        <f t="shared" si="7"/>
        <v>0</v>
      </c>
      <c r="Q25" s="9">
        <f t="shared" si="7"/>
        <v>0</v>
      </c>
      <c r="R25" s="9">
        <f t="shared" si="7"/>
        <v>0</v>
      </c>
      <c r="S25" s="8">
        <f t="shared" si="7"/>
        <v>0</v>
      </c>
      <c r="T25" s="8">
        <f t="shared" si="7"/>
        <v>0</v>
      </c>
      <c r="U25" s="8">
        <f t="shared" si="7"/>
        <v>0</v>
      </c>
      <c r="V25" s="8">
        <f t="shared" si="7"/>
        <v>0</v>
      </c>
      <c r="W25" s="8">
        <f t="shared" si="7"/>
        <v>0</v>
      </c>
      <c r="X25" s="9">
        <f t="shared" si="7"/>
        <v>0</v>
      </c>
      <c r="Y25" s="9">
        <f t="shared" si="7"/>
        <v>0</v>
      </c>
      <c r="Z25" s="8">
        <f t="shared" si="7"/>
        <v>0</v>
      </c>
      <c r="AA25" s="8">
        <f t="shared" si="7"/>
        <v>0</v>
      </c>
      <c r="AB25" s="8">
        <f t="shared" si="7"/>
        <v>0</v>
      </c>
      <c r="AC25" s="8">
        <f t="shared" si="7"/>
        <v>0</v>
      </c>
      <c r="AD25" s="8">
        <f t="shared" si="7"/>
        <v>0</v>
      </c>
      <c r="AE25" s="9">
        <f t="shared" si="7"/>
        <v>0</v>
      </c>
      <c r="AF25" s="9">
        <f t="shared" si="7"/>
        <v>0</v>
      </c>
      <c r="AG25" s="8">
        <f t="shared" si="7"/>
        <v>0</v>
      </c>
      <c r="AH25" s="8">
        <f t="shared" si="7"/>
        <v>0</v>
      </c>
      <c r="AI25" s="8">
        <f t="shared" si="7"/>
        <v>0</v>
      </c>
      <c r="AJ25" s="8">
        <f>SUM(E25:AI25)</f>
        <v>0</v>
      </c>
    </row>
    <row r="26" spans="1:36" x14ac:dyDescent="0.25">
      <c r="A26" s="30"/>
      <c r="B26" s="3" t="s">
        <v>14</v>
      </c>
      <c r="C26" s="3" t="s">
        <v>31</v>
      </c>
      <c r="D26" s="8"/>
      <c r="E26" s="8"/>
      <c r="F26" s="8"/>
      <c r="G26" s="8"/>
      <c r="H26" s="8"/>
      <c r="I26" s="8"/>
      <c r="J26" s="9"/>
      <c r="K26" s="9"/>
      <c r="L26" s="8"/>
      <c r="M26" s="8"/>
      <c r="N26" s="8"/>
      <c r="O26" s="8"/>
      <c r="P26" s="8"/>
      <c r="Q26" s="9"/>
      <c r="R26" s="9"/>
      <c r="S26" s="8"/>
      <c r="T26" s="8"/>
      <c r="U26" s="8"/>
      <c r="V26" s="8"/>
      <c r="W26" s="8"/>
      <c r="X26" s="9"/>
      <c r="Y26" s="9"/>
      <c r="Z26" s="8"/>
      <c r="AA26" s="8"/>
      <c r="AB26" s="8"/>
      <c r="AC26" s="8"/>
      <c r="AD26" s="8"/>
      <c r="AE26" s="9"/>
      <c r="AF26" s="9"/>
      <c r="AG26" s="8"/>
      <c r="AH26" s="8"/>
      <c r="AI26" s="8"/>
      <c r="AJ26" s="8">
        <f t="shared" si="0"/>
        <v>0</v>
      </c>
    </row>
    <row r="27" spans="1:36" hidden="1" x14ac:dyDescent="0.25">
      <c r="A27" s="28" t="s">
        <v>1</v>
      </c>
      <c r="B27" s="3" t="s">
        <v>7</v>
      </c>
      <c r="C27" s="3"/>
      <c r="D27" s="8"/>
      <c r="E27" s="8"/>
      <c r="F27" s="8"/>
      <c r="G27" s="8"/>
      <c r="H27" s="8"/>
      <c r="I27" s="8"/>
      <c r="J27" s="9"/>
      <c r="K27" s="9"/>
      <c r="L27" s="8"/>
      <c r="M27" s="8"/>
      <c r="N27" s="8"/>
      <c r="O27" s="8"/>
      <c r="P27" s="8"/>
      <c r="Q27" s="9"/>
      <c r="R27" s="9"/>
      <c r="S27" s="8"/>
      <c r="T27" s="8"/>
      <c r="U27" s="8"/>
      <c r="V27" s="8"/>
      <c r="W27" s="8"/>
      <c r="X27" s="9"/>
      <c r="Y27" s="9"/>
      <c r="Z27" s="8"/>
      <c r="AA27" s="8"/>
      <c r="AB27" s="8"/>
      <c r="AC27" s="8"/>
      <c r="AD27" s="8"/>
      <c r="AE27" s="9"/>
      <c r="AF27" s="9"/>
      <c r="AG27" s="8"/>
      <c r="AH27" s="8"/>
      <c r="AI27" s="8"/>
      <c r="AJ27" s="8">
        <f t="shared" si="0"/>
        <v>0</v>
      </c>
    </row>
    <row r="28" spans="1:36" hidden="1" x14ac:dyDescent="0.25">
      <c r="A28" s="29"/>
      <c r="B28" s="3" t="s">
        <v>11</v>
      </c>
      <c r="C28" s="3"/>
      <c r="D28" s="8"/>
      <c r="E28" s="8"/>
      <c r="F28" s="8"/>
      <c r="G28" s="8"/>
      <c r="H28" s="8"/>
      <c r="I28" s="8"/>
      <c r="J28" s="9"/>
      <c r="K28" s="9"/>
      <c r="L28" s="8"/>
      <c r="M28" s="8"/>
      <c r="N28" s="8"/>
      <c r="O28" s="8"/>
      <c r="P28" s="8"/>
      <c r="Q28" s="9"/>
      <c r="R28" s="9"/>
      <c r="S28" s="8"/>
      <c r="T28" s="8"/>
      <c r="U28" s="8"/>
      <c r="V28" s="8"/>
      <c r="W28" s="8"/>
      <c r="X28" s="9"/>
      <c r="Y28" s="9"/>
      <c r="Z28" s="8"/>
      <c r="AA28" s="8"/>
      <c r="AB28" s="8"/>
      <c r="AC28" s="8"/>
      <c r="AD28" s="8"/>
      <c r="AE28" s="9"/>
      <c r="AF28" s="9"/>
      <c r="AG28" s="8"/>
      <c r="AH28" s="8"/>
      <c r="AI28" s="8"/>
      <c r="AJ28" s="8">
        <f t="shared" si="0"/>
        <v>0</v>
      </c>
    </row>
    <row r="29" spans="1:36" hidden="1" x14ac:dyDescent="0.25">
      <c r="A29" s="29"/>
      <c r="B29" s="3" t="s">
        <v>15</v>
      </c>
      <c r="C29" s="3"/>
      <c r="D29" s="8"/>
      <c r="E29" s="8"/>
      <c r="F29" s="8"/>
      <c r="G29" s="8"/>
      <c r="H29" s="8"/>
      <c r="I29" s="8"/>
      <c r="J29" s="9"/>
      <c r="K29" s="9"/>
      <c r="L29" s="8"/>
      <c r="M29" s="8"/>
      <c r="N29" s="8"/>
      <c r="O29" s="8"/>
      <c r="P29" s="8"/>
      <c r="Q29" s="9"/>
      <c r="R29" s="9"/>
      <c r="S29" s="8"/>
      <c r="T29" s="8"/>
      <c r="U29" s="8"/>
      <c r="V29" s="8"/>
      <c r="W29" s="8"/>
      <c r="X29" s="9"/>
      <c r="Y29" s="9"/>
      <c r="Z29" s="8"/>
      <c r="AA29" s="8"/>
      <c r="AB29" s="8"/>
      <c r="AC29" s="8"/>
      <c r="AD29" s="8"/>
      <c r="AE29" s="9"/>
      <c r="AF29" s="9"/>
      <c r="AG29" s="8"/>
      <c r="AH29" s="8"/>
      <c r="AI29" s="8"/>
      <c r="AJ29" s="8">
        <f t="shared" si="0"/>
        <v>0</v>
      </c>
    </row>
    <row r="30" spans="1:36" hidden="1" x14ac:dyDescent="0.25">
      <c r="A30" s="29"/>
      <c r="B30" s="3" t="s">
        <v>16</v>
      </c>
      <c r="C30" s="3"/>
      <c r="D30" s="8"/>
      <c r="E30" s="8">
        <f t="shared" ref="E30:AH30" si="8">D30+E29-E31</f>
        <v>0</v>
      </c>
      <c r="F30" s="8">
        <f t="shared" si="8"/>
        <v>0</v>
      </c>
      <c r="G30" s="8">
        <f t="shared" si="8"/>
        <v>0</v>
      </c>
      <c r="H30" s="8">
        <f t="shared" si="8"/>
        <v>0</v>
      </c>
      <c r="I30" s="8">
        <f t="shared" si="8"/>
        <v>0</v>
      </c>
      <c r="J30" s="9">
        <f t="shared" si="8"/>
        <v>0</v>
      </c>
      <c r="K30" s="9">
        <f t="shared" si="8"/>
        <v>0</v>
      </c>
      <c r="L30" s="8">
        <f t="shared" si="8"/>
        <v>0</v>
      </c>
      <c r="M30" s="8">
        <f t="shared" si="8"/>
        <v>0</v>
      </c>
      <c r="N30" s="8">
        <f t="shared" si="8"/>
        <v>0</v>
      </c>
      <c r="O30" s="8">
        <f t="shared" si="8"/>
        <v>0</v>
      </c>
      <c r="P30" s="8">
        <f t="shared" si="8"/>
        <v>0</v>
      </c>
      <c r="Q30" s="9">
        <f t="shared" si="8"/>
        <v>0</v>
      </c>
      <c r="R30" s="9">
        <f t="shared" si="8"/>
        <v>0</v>
      </c>
      <c r="S30" s="8">
        <f t="shared" si="8"/>
        <v>0</v>
      </c>
      <c r="T30" s="8">
        <f t="shared" si="8"/>
        <v>0</v>
      </c>
      <c r="U30" s="8">
        <f t="shared" si="8"/>
        <v>0</v>
      </c>
      <c r="V30" s="8">
        <f t="shared" si="8"/>
        <v>0</v>
      </c>
      <c r="W30" s="8">
        <f t="shared" si="8"/>
        <v>0</v>
      </c>
      <c r="X30" s="9">
        <f t="shared" si="8"/>
        <v>0</v>
      </c>
      <c r="Y30" s="9">
        <f t="shared" si="8"/>
        <v>0</v>
      </c>
      <c r="Z30" s="8">
        <f t="shared" si="8"/>
        <v>0</v>
      </c>
      <c r="AA30" s="8">
        <f t="shared" si="8"/>
        <v>0</v>
      </c>
      <c r="AB30" s="8">
        <f t="shared" si="8"/>
        <v>0</v>
      </c>
      <c r="AC30" s="8">
        <f t="shared" si="8"/>
        <v>0</v>
      </c>
      <c r="AD30" s="8">
        <f t="shared" si="8"/>
        <v>0</v>
      </c>
      <c r="AE30" s="9">
        <f t="shared" si="8"/>
        <v>0</v>
      </c>
      <c r="AF30" s="9">
        <f t="shared" si="8"/>
        <v>0</v>
      </c>
      <c r="AG30" s="8">
        <f t="shared" si="8"/>
        <v>0</v>
      </c>
      <c r="AH30" s="8">
        <f t="shared" si="8"/>
        <v>0</v>
      </c>
      <c r="AI30" s="8"/>
      <c r="AJ30" s="8">
        <f t="shared" si="0"/>
        <v>0</v>
      </c>
    </row>
    <row r="31" spans="1:36" hidden="1" x14ac:dyDescent="0.25">
      <c r="A31" s="29"/>
      <c r="B31" s="3" t="s">
        <v>8</v>
      </c>
      <c r="C31" s="3"/>
      <c r="D31" s="8"/>
      <c r="E31" s="8"/>
      <c r="F31" s="8"/>
      <c r="G31" s="8"/>
      <c r="H31" s="8"/>
      <c r="I31" s="8"/>
      <c r="J31" s="9"/>
      <c r="K31" s="9"/>
      <c r="L31" s="8"/>
      <c r="M31" s="8"/>
      <c r="N31" s="8"/>
      <c r="O31" s="8"/>
      <c r="P31" s="8"/>
      <c r="Q31" s="9"/>
      <c r="R31" s="9"/>
      <c r="S31" s="8"/>
      <c r="T31" s="8"/>
      <c r="U31" s="8"/>
      <c r="V31" s="8"/>
      <c r="W31" s="8"/>
      <c r="X31" s="9"/>
      <c r="Y31" s="9"/>
      <c r="Z31" s="8"/>
      <c r="AA31" s="8"/>
      <c r="AB31" s="8"/>
      <c r="AC31" s="8"/>
      <c r="AD31" s="8"/>
      <c r="AE31" s="9"/>
      <c r="AF31" s="9"/>
      <c r="AG31" s="8"/>
      <c r="AH31" s="8"/>
      <c r="AI31" s="8"/>
      <c r="AJ31" s="8">
        <f t="shared" si="0"/>
        <v>0</v>
      </c>
    </row>
    <row r="32" spans="1:36" hidden="1" x14ac:dyDescent="0.25">
      <c r="A32" s="29"/>
      <c r="B32" s="3" t="s">
        <v>9</v>
      </c>
      <c r="C32" s="3"/>
      <c r="D32" s="8"/>
      <c r="E32" s="8"/>
      <c r="F32" s="8"/>
      <c r="G32" s="8"/>
      <c r="H32" s="8"/>
      <c r="I32" s="8"/>
      <c r="J32" s="9"/>
      <c r="K32" s="9"/>
      <c r="L32" s="8"/>
      <c r="M32" s="8"/>
      <c r="N32" s="8"/>
      <c r="O32" s="8"/>
      <c r="P32" s="8"/>
      <c r="Q32" s="9"/>
      <c r="R32" s="9"/>
      <c r="S32" s="8"/>
      <c r="T32" s="8"/>
      <c r="U32" s="8"/>
      <c r="V32" s="8"/>
      <c r="W32" s="8"/>
      <c r="X32" s="9"/>
      <c r="Y32" s="9"/>
      <c r="Z32" s="8"/>
      <c r="AA32" s="8"/>
      <c r="AB32" s="8"/>
      <c r="AC32" s="8"/>
      <c r="AD32" s="8"/>
      <c r="AE32" s="9"/>
      <c r="AF32" s="9"/>
      <c r="AG32" s="8"/>
      <c r="AH32" s="8"/>
      <c r="AI32" s="8"/>
      <c r="AJ32" s="8">
        <f t="shared" si="0"/>
        <v>0</v>
      </c>
    </row>
    <row r="33" spans="1:36" hidden="1" x14ac:dyDescent="0.25">
      <c r="A33" s="29"/>
      <c r="B33" s="3" t="s">
        <v>10</v>
      </c>
      <c r="C33" s="3"/>
      <c r="D33" s="8"/>
      <c r="E33" s="8">
        <f t="shared" ref="E33:AH33" si="9">D33+E31-E32-E34</f>
        <v>0</v>
      </c>
      <c r="F33" s="8">
        <f t="shared" si="9"/>
        <v>0</v>
      </c>
      <c r="G33" s="8">
        <f t="shared" si="9"/>
        <v>0</v>
      </c>
      <c r="H33" s="8">
        <f t="shared" si="9"/>
        <v>0</v>
      </c>
      <c r="I33" s="8">
        <f t="shared" si="9"/>
        <v>0</v>
      </c>
      <c r="J33" s="9">
        <f t="shared" si="9"/>
        <v>0</v>
      </c>
      <c r="K33" s="9">
        <f t="shared" si="9"/>
        <v>0</v>
      </c>
      <c r="L33" s="8">
        <f t="shared" si="9"/>
        <v>0</v>
      </c>
      <c r="M33" s="8">
        <f t="shared" si="9"/>
        <v>0</v>
      </c>
      <c r="N33" s="8">
        <f t="shared" si="9"/>
        <v>0</v>
      </c>
      <c r="O33" s="8">
        <f t="shared" si="9"/>
        <v>0</v>
      </c>
      <c r="P33" s="8">
        <f t="shared" si="9"/>
        <v>0</v>
      </c>
      <c r="Q33" s="9">
        <f t="shared" si="9"/>
        <v>0</v>
      </c>
      <c r="R33" s="9">
        <f t="shared" si="9"/>
        <v>0</v>
      </c>
      <c r="S33" s="8">
        <f t="shared" si="9"/>
        <v>0</v>
      </c>
      <c r="T33" s="8">
        <f t="shared" si="9"/>
        <v>0</v>
      </c>
      <c r="U33" s="8">
        <f t="shared" si="9"/>
        <v>0</v>
      </c>
      <c r="V33" s="8">
        <f t="shared" si="9"/>
        <v>0</v>
      </c>
      <c r="W33" s="8">
        <f t="shared" si="9"/>
        <v>0</v>
      </c>
      <c r="X33" s="9">
        <f t="shared" si="9"/>
        <v>0</v>
      </c>
      <c r="Y33" s="9">
        <f t="shared" si="9"/>
        <v>0</v>
      </c>
      <c r="Z33" s="8">
        <f t="shared" si="9"/>
        <v>0</v>
      </c>
      <c r="AA33" s="8">
        <f t="shared" si="9"/>
        <v>0</v>
      </c>
      <c r="AB33" s="8">
        <f t="shared" si="9"/>
        <v>0</v>
      </c>
      <c r="AC33" s="8">
        <f t="shared" si="9"/>
        <v>0</v>
      </c>
      <c r="AD33" s="8">
        <f t="shared" si="9"/>
        <v>0</v>
      </c>
      <c r="AE33" s="9">
        <f t="shared" si="9"/>
        <v>0</v>
      </c>
      <c r="AF33" s="9">
        <f t="shared" si="9"/>
        <v>0</v>
      </c>
      <c r="AG33" s="8">
        <f t="shared" si="9"/>
        <v>0</v>
      </c>
      <c r="AH33" s="8">
        <f t="shared" si="9"/>
        <v>0</v>
      </c>
      <c r="AI33" s="8"/>
      <c r="AJ33" s="8">
        <f t="shared" si="0"/>
        <v>0</v>
      </c>
    </row>
    <row r="34" spans="1:36" hidden="1" x14ac:dyDescent="0.25">
      <c r="A34" s="30"/>
      <c r="B34" s="3" t="s">
        <v>14</v>
      </c>
      <c r="C34" s="3"/>
      <c r="D34" s="8"/>
      <c r="E34" s="8"/>
      <c r="F34" s="8"/>
      <c r="G34" s="8"/>
      <c r="H34" s="8"/>
      <c r="I34" s="8"/>
      <c r="J34" s="9"/>
      <c r="K34" s="9"/>
      <c r="L34" s="8"/>
      <c r="M34" s="8"/>
      <c r="N34" s="8"/>
      <c r="O34" s="8"/>
      <c r="P34" s="8"/>
      <c r="Q34" s="9"/>
      <c r="R34" s="9"/>
      <c r="S34" s="8"/>
      <c r="T34" s="8"/>
      <c r="U34" s="8"/>
      <c r="V34" s="8"/>
      <c r="W34" s="8"/>
      <c r="X34" s="9"/>
      <c r="Y34" s="9"/>
      <c r="Z34" s="8"/>
      <c r="AA34" s="8"/>
      <c r="AB34" s="8"/>
      <c r="AC34" s="8"/>
      <c r="AD34" s="8"/>
      <c r="AE34" s="9"/>
      <c r="AF34" s="9"/>
      <c r="AG34" s="8"/>
      <c r="AH34" s="8"/>
      <c r="AI34" s="8"/>
      <c r="AJ34" s="8">
        <f t="shared" si="0"/>
        <v>0</v>
      </c>
    </row>
    <row r="35" spans="1:36" hidden="1" x14ac:dyDescent="0.25"/>
  </sheetData>
  <mergeCells count="7">
    <mergeCell ref="A27:A34"/>
    <mergeCell ref="A1:A2"/>
    <mergeCell ref="D1:D2"/>
    <mergeCell ref="AJ1:AJ2"/>
    <mergeCell ref="A3:A10"/>
    <mergeCell ref="A11:A18"/>
    <mergeCell ref="A19:A26"/>
  </mergeCells>
  <phoneticPr fontId="1" type="noConversion"/>
  <pageMargins left="0.7" right="0.7" top="0.75" bottom="0.75" header="0.3" footer="0.3"/>
  <pageSetup paperSize="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空白表格</vt:lpstr>
      <vt:lpstr>112-12</vt:lpstr>
      <vt:lpstr>113-01</vt:lpstr>
      <vt:lpstr>113-02</vt:lpstr>
      <vt:lpstr>113-03</vt:lpstr>
      <vt:lpstr>113-04</vt:lpstr>
      <vt:lpstr>113-05</vt:lpstr>
      <vt:lpstr>113-06</vt:lpstr>
      <vt:lpstr>113-07</vt:lpstr>
      <vt:lpstr>113-08</vt:lpstr>
      <vt:lpstr>113-09</vt:lpstr>
      <vt:lpstr>113-10</vt:lpstr>
      <vt:lpstr>113-11</vt:lpstr>
      <vt:lpstr>113-12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P95</dc:creator>
  <cp:lastModifiedBy>P95</cp:lastModifiedBy>
  <cp:lastPrinted>2019-03-04T09:59:30Z</cp:lastPrinted>
  <dcterms:created xsi:type="dcterms:W3CDTF">2018-01-30T06:31:43Z</dcterms:created>
  <dcterms:modified xsi:type="dcterms:W3CDTF">2024-12-04T03:56:12Z</dcterms:modified>
</cp:coreProperties>
</file>